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консол.'!$B$1:$O$46</definedName>
  </definedNames>
  <calcPr fullCalcOnLoad="1"/>
</workbook>
</file>

<file path=xl/sharedStrings.xml><?xml version="1.0" encoding="utf-8"?>
<sst xmlns="http://schemas.openxmlformats.org/spreadsheetml/2006/main" count="132" uniqueCount="81">
  <si>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</si>
  <si>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</si>
  <si>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</si>
  <si>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</si>
  <si>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</si>
  <si>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</si>
  <si>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</si>
  <si>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</si>
  <si>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</si>
  <si>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</si>
  <si>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</si>
  <si>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</si>
  <si>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</si>
  <si>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</si>
  <si>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</si>
  <si>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</si>
  <si>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</si>
  <si>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</si>
  <si>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</si>
  <si>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</si>
  <si>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</si>
  <si>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</si>
  <si>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</si>
  <si>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</si>
  <si>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</si>
  <si>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</si>
  <si>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</si>
  <si>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</si>
  <si>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</si>
  <si>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</si>
  <si>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</si>
  <si>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</si>
  <si>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</si>
  <si>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</si>
  <si>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</si>
  <si>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</si>
  <si>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</si>
  <si>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</si>
  <si>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</si>
  <si>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</si>
  <si>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</si>
  <si>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</si>
  <si>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</si>
  <si>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13</t>
  </si>
  <si>
    <t>14</t>
  </si>
  <si>
    <t>101</t>
  </si>
  <si>
    <t>105</t>
  </si>
  <si>
    <t>10601</t>
  </si>
  <si>
    <t>10606</t>
  </si>
  <si>
    <t>107</t>
  </si>
  <si>
    <t>109</t>
  </si>
  <si>
    <t>108</t>
  </si>
  <si>
    <t>111</t>
  </si>
  <si>
    <t>112</t>
  </si>
  <si>
    <t>113</t>
  </si>
  <si>
    <t>114</t>
  </si>
  <si>
    <t>116</t>
  </si>
  <si>
    <t>117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</si>
  <si>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</si>
  <si>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</si>
  <si>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</si>
  <si>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</si>
  <si>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06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</si>
  <si>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</si>
  <si>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</si>
  <si>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</si>
  <si>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207</t>
  </si>
  <si>
    <t>Доходы от уплаты акцизов</t>
  </si>
  <si>
    <t>103</t>
  </si>
  <si>
    <t>10604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</si>
  <si>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</si>
  <si>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</si>
  <si>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</si>
  <si>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</si>
  <si>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</si>
  <si>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</si>
  <si>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218</t>
  </si>
  <si>
    <t>219</t>
  </si>
  <si>
    <t>Справка по исполнению доходов и расходов бюджета Ядринского района Чувашской Республики за январь - июнь 2018 г.</t>
  </si>
  <si>
    <t>И.о.начальника финансового отдела</t>
  </si>
  <si>
    <t>О.В. Бандурина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</si>
</sst>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49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32" borderId="0" xfId="0" applyFill="1" applyAlignment="1">
      <alignment/>
    </xf>
    <xf numFmtId="49" fontId="14" fillId="32" borderId="0" xfId="58" applyNumberFormat="1" applyFont="1" applyFill="1" applyBorder="1" applyAlignment="1">
      <alignment horizontal="left"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/>
    </xf>
    <xf numFmtId="171" fontId="13" fillId="0" borderId="0" xfId="0" applyNumberFormat="1" applyFont="1" applyFill="1" applyBorder="1" applyAlignment="1">
      <alignment/>
    </xf>
    <xf numFmtId="49" fontId="0" fillId="32" borderId="0" xfId="58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171" fontId="5" fillId="32" borderId="10" xfId="58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1" fontId="4" fillId="32" borderId="10" xfId="58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view="pageBreakPreview" zoomScale="70" zoomScaleNormal="75" zoomScaleSheetLayoutView="70" zoomScalePageLayoutView="0" workbookViewId="0" topLeftCell="A1">
      <pane xSplit="3" ySplit="6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9" sqref="D29"/>
    </sheetView>
  </sheetViews>
  <sheetFormatPr defaultColWidth="9.00390625" defaultRowHeight="12.75"/>
  <cols>
    <col min="1" max="1" width="6.875" style="0" customWidth="1"/>
    <col min="2" max="2" width="2.875" style="0" customWidth="1"/>
    <col min="3" max="3" width="56.75390625" style="11" customWidth="1"/>
    <col min="4" max="4" width="22.25390625" style="5" customWidth="1"/>
    <col min="5" max="5" width="21.125" style="5" customWidth="1"/>
    <col min="6" max="6" width="12.125" style="9" customWidth="1"/>
    <col min="7" max="7" width="22.125" style="5" customWidth="1"/>
    <col min="8" max="8" width="21.75390625" style="5" customWidth="1"/>
    <col min="9" max="9" width="12.25390625" style="5" customWidth="1"/>
    <col min="10" max="10" width="20.375" style="5" customWidth="1"/>
    <col min="11" max="11" width="20.125" style="5" customWidth="1"/>
    <col min="12" max="12" width="11.75390625" style="5" customWidth="1"/>
    <col min="13" max="14" width="20.25390625" style="5" customWidth="1"/>
    <col min="15" max="15" width="12.00390625" style="5" customWidth="1"/>
    <col min="16" max="16" width="12.00390625" style="5" bestFit="1" customWidth="1"/>
    <col min="17" max="18" width="23.75390625" style="5" bestFit="1" customWidth="1"/>
    <col min="19" max="21" width="9.125" style="5" customWidth="1"/>
  </cols>
  <sheetData>
    <row r="1" spans="11:14" ht="1.5" customHeight="1">
      <c r="K1" s="29"/>
      <c r="N1" s="29"/>
    </row>
    <row r="2" spans="3:15" ht="31.5" customHeight="1">
      <c r="C2" s="60" t="s">
        <v>78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3:15" ht="15.75">
      <c r="C3" s="10"/>
      <c r="D3" s="1"/>
      <c r="E3" s="1"/>
      <c r="F3" s="6"/>
      <c r="G3" s="1"/>
      <c r="H3" s="1"/>
      <c r="I3" s="1"/>
      <c r="J3" s="1"/>
      <c r="K3" s="1"/>
      <c r="L3" s="1"/>
      <c r="M3" s="1"/>
      <c r="N3" s="1"/>
      <c r="O3" s="1"/>
    </row>
    <row r="4" spans="3:16" s="5" customFormat="1" ht="22.5" customHeight="1">
      <c r="C4" s="62"/>
      <c r="D4" s="61" t="s">
        <v>2</v>
      </c>
      <c r="E4" s="61"/>
      <c r="F4" s="61"/>
      <c r="G4" s="61" t="s">
        <v>3</v>
      </c>
      <c r="H4" s="61"/>
      <c r="I4" s="61"/>
      <c r="J4" s="61" t="s">
        <v>4</v>
      </c>
      <c r="K4" s="61"/>
      <c r="L4" s="61"/>
      <c r="M4" s="61" t="s">
        <v>5</v>
      </c>
      <c r="N4" s="61"/>
      <c r="O4" s="61"/>
      <c r="P4" s="26"/>
    </row>
    <row r="5" spans="3:15" s="5" customFormat="1" ht="20.25" customHeight="1">
      <c r="C5" s="63"/>
      <c r="D5" s="48" t="s">
        <v>74</v>
      </c>
      <c r="E5" s="35" t="s">
        <v>6</v>
      </c>
      <c r="F5" s="36" t="s">
        <v>7</v>
      </c>
      <c r="G5" s="48" t="s">
        <v>74</v>
      </c>
      <c r="H5" s="35" t="s">
        <v>6</v>
      </c>
      <c r="I5" s="36" t="s">
        <v>7</v>
      </c>
      <c r="J5" s="48" t="s">
        <v>74</v>
      </c>
      <c r="K5" s="35" t="s">
        <v>6</v>
      </c>
      <c r="L5" s="36" t="s">
        <v>7</v>
      </c>
      <c r="M5" s="48" t="s">
        <v>74</v>
      </c>
      <c r="N5" s="35" t="s">
        <v>6</v>
      </c>
      <c r="O5" s="36" t="s">
        <v>7</v>
      </c>
    </row>
    <row r="6" spans="2:26" s="5" customFormat="1" ht="25.5" customHeight="1">
      <c r="B6" s="12"/>
      <c r="C6" s="58" t="s">
        <v>1</v>
      </c>
      <c r="D6" s="38">
        <f>D24+D25+D28+D26</f>
        <v>659724932.8500001</v>
      </c>
      <c r="E6" s="38">
        <f>E24+E25+E28+E26</f>
        <v>230498491.73</v>
      </c>
      <c r="F6" s="51">
        <f aca="true" t="shared" si="0" ref="F6:F21">(E6/D6)*100</f>
        <v>34.93857519288388</v>
      </c>
      <c r="G6" s="38">
        <f>G24+G25+G28+G26+G27</f>
        <v>640541708.1300001</v>
      </c>
      <c r="H6" s="38">
        <f>H24+H25+H28+H26+H27</f>
        <v>224696959.29999995</v>
      </c>
      <c r="I6" s="51">
        <f>(H6/G6)*100</f>
        <v>35.07920818395747</v>
      </c>
      <c r="J6" s="38">
        <f>J24+J25+J28+J26</f>
        <v>22759063</v>
      </c>
      <c r="K6" s="38">
        <f>K24+K25+K28+K26</f>
        <v>8603420.65</v>
      </c>
      <c r="L6" s="51">
        <f aca="true" t="shared" si="1" ref="L6:L13">(K6/J6)*100</f>
        <v>37.80217423713797</v>
      </c>
      <c r="M6" s="38">
        <f>M24+M25+M28+M26</f>
        <v>56373868.89</v>
      </c>
      <c r="N6" s="38">
        <f>N24+N25+N28+N26</f>
        <v>18301605.78</v>
      </c>
      <c r="O6" s="51">
        <f aca="true" t="shared" si="2" ref="O6:O13">(N6/M6)*100</f>
        <v>32.46469710232442</v>
      </c>
      <c r="Q6" s="17"/>
      <c r="R6" s="17"/>
      <c r="S6" s="18"/>
      <c r="T6" s="18"/>
      <c r="U6" s="18"/>
      <c r="V6" s="18"/>
      <c r="W6" s="18"/>
      <c r="X6" s="18"/>
      <c r="Y6" s="18"/>
      <c r="Z6" s="18"/>
    </row>
    <row r="7" spans="2:26" s="12" customFormat="1" ht="24" customHeight="1">
      <c r="B7" s="5"/>
      <c r="C7" s="37" t="s">
        <v>8</v>
      </c>
      <c r="D7" s="38">
        <f>G7+J7+M7</f>
        <v>119883195</v>
      </c>
      <c r="E7" s="38">
        <f aca="true" t="shared" si="3" ref="D7:E9">H7+K7+N7</f>
        <v>53415043.82999999</v>
      </c>
      <c r="F7" s="51">
        <f t="shared" si="0"/>
        <v>44.55590613012941</v>
      </c>
      <c r="G7" s="38">
        <f>G8+G10+G11+G13+G14+G15+G16+G9+G12</f>
        <v>91741639</v>
      </c>
      <c r="H7" s="38">
        <f>H8+H10+H11+H13+H14+H15+H16+H9+H12</f>
        <v>43557344.89999999</v>
      </c>
      <c r="I7" s="51">
        <f>(H7/G7)*100</f>
        <v>47.478271998170854</v>
      </c>
      <c r="J7" s="38">
        <f>J8+J9+J10+J11+J13+J15+J16</f>
        <v>14657072</v>
      </c>
      <c r="K7" s="38">
        <f>K8+K9+K10+K11+K13+K14+K15+K16</f>
        <v>5960765.99</v>
      </c>
      <c r="L7" s="51">
        <f t="shared" si="1"/>
        <v>40.66819068637993</v>
      </c>
      <c r="M7" s="38">
        <f>M8+M9+M10+M11+M13+M15+M16</f>
        <v>13484484</v>
      </c>
      <c r="N7" s="38">
        <f>N8+N9+N10+N11+N13+N14+N15+N16</f>
        <v>3896932.94</v>
      </c>
      <c r="O7" s="51">
        <f t="shared" si="2"/>
        <v>28.89938495236451</v>
      </c>
      <c r="Q7" s="17"/>
      <c r="R7" s="17"/>
      <c r="S7" s="19"/>
      <c r="T7" s="19"/>
      <c r="U7" s="19"/>
      <c r="V7" s="19"/>
      <c r="W7" s="19"/>
      <c r="X7" s="19"/>
      <c r="Y7" s="19"/>
      <c r="Z7" s="19"/>
    </row>
    <row r="8" spans="1:26" s="5" customFormat="1" ht="21" customHeight="1">
      <c r="A8" s="22" t="s">
        <v>45</v>
      </c>
      <c r="C8" s="39" t="s">
        <v>9</v>
      </c>
      <c r="D8" s="40">
        <f t="shared" si="3"/>
        <v>78356510</v>
      </c>
      <c r="E8" s="40">
        <f t="shared" si="3"/>
        <v>36847840.72</v>
      </c>
      <c r="F8" s="52">
        <f t="shared" si="0"/>
        <v>47.02588300576429</v>
      </c>
      <c r="G8" s="40">
        <v>67613860</v>
      </c>
      <c r="H8" s="40">
        <v>31705983.31</v>
      </c>
      <c r="I8" s="52">
        <f>(H8/G8)*100</f>
        <v>46.892727778002914</v>
      </c>
      <c r="J8" s="40">
        <v>9806500</v>
      </c>
      <c r="K8" s="40">
        <v>4713505.95</v>
      </c>
      <c r="L8" s="52">
        <f t="shared" si="1"/>
        <v>48.06511956355479</v>
      </c>
      <c r="M8" s="40">
        <v>936150</v>
      </c>
      <c r="N8" s="40">
        <v>428351.46</v>
      </c>
      <c r="O8" s="52">
        <f t="shared" si="2"/>
        <v>45.75671206537414</v>
      </c>
      <c r="P8" s="22" t="s">
        <v>45</v>
      </c>
      <c r="Q8" s="17"/>
      <c r="R8" s="17"/>
      <c r="S8" s="18"/>
      <c r="T8" s="18"/>
      <c r="U8" s="18"/>
      <c r="V8" s="18"/>
      <c r="W8" s="18"/>
      <c r="X8" s="18"/>
      <c r="Y8" s="18"/>
      <c r="Z8" s="18"/>
    </row>
    <row r="9" spans="1:26" s="5" customFormat="1" ht="21" customHeight="1">
      <c r="A9" s="22" t="s">
        <v>68</v>
      </c>
      <c r="C9" s="39" t="s">
        <v>67</v>
      </c>
      <c r="D9" s="40">
        <f t="shared" si="3"/>
        <v>9260884</v>
      </c>
      <c r="E9" s="40">
        <f t="shared" si="3"/>
        <v>4476127.2</v>
      </c>
      <c r="F9" s="52">
        <f t="shared" si="0"/>
        <v>48.33369255030082</v>
      </c>
      <c r="G9" s="40">
        <v>4730779</v>
      </c>
      <c r="H9" s="40">
        <v>2286560.18</v>
      </c>
      <c r="I9" s="52">
        <f>H9/G9*100</f>
        <v>48.3336926117242</v>
      </c>
      <c r="J9" s="40">
        <v>721572</v>
      </c>
      <c r="K9" s="40">
        <v>348762.33</v>
      </c>
      <c r="L9" s="52">
        <f t="shared" si="1"/>
        <v>48.33368395669455</v>
      </c>
      <c r="M9" s="40">
        <v>3808533</v>
      </c>
      <c r="N9" s="40">
        <v>1840804.69</v>
      </c>
      <c r="O9" s="52">
        <f t="shared" si="2"/>
        <v>48.33369410216479</v>
      </c>
      <c r="P9" s="22" t="s">
        <v>68</v>
      </c>
      <c r="Q9" s="17"/>
      <c r="R9" s="17"/>
      <c r="S9" s="18"/>
      <c r="T9" s="18"/>
      <c r="U9" s="18"/>
      <c r="V9" s="18"/>
      <c r="W9" s="18"/>
      <c r="X9" s="18"/>
      <c r="Y9" s="18"/>
      <c r="Z9" s="18"/>
    </row>
    <row r="10" spans="1:26" s="5" customFormat="1" ht="21" customHeight="1">
      <c r="A10" s="22" t="s">
        <v>46</v>
      </c>
      <c r="C10" s="39" t="s">
        <v>27</v>
      </c>
      <c r="D10" s="40">
        <f aca="true" t="shared" si="4" ref="D10:D16">G10+J10+M10</f>
        <v>13777000</v>
      </c>
      <c r="E10" s="40">
        <f aca="true" t="shared" si="5" ref="E10:E16">H10+K10+N10</f>
        <v>7268092.85</v>
      </c>
      <c r="F10" s="52">
        <f t="shared" si="0"/>
        <v>52.75526493431081</v>
      </c>
      <c r="G10" s="40">
        <v>13597000</v>
      </c>
      <c r="H10" s="40">
        <v>7064781.09</v>
      </c>
      <c r="I10" s="52">
        <f>(H10/G10)*100</f>
        <v>51.958381187026546</v>
      </c>
      <c r="J10" s="40">
        <v>5000</v>
      </c>
      <c r="K10" s="40">
        <v>1301.05</v>
      </c>
      <c r="L10" s="52">
        <f t="shared" si="1"/>
        <v>26.021</v>
      </c>
      <c r="M10" s="40">
        <v>175000</v>
      </c>
      <c r="N10" s="40">
        <v>202010.71</v>
      </c>
      <c r="O10" s="52">
        <f t="shared" si="2"/>
        <v>115.43469142857144</v>
      </c>
      <c r="P10" s="22" t="s">
        <v>46</v>
      </c>
      <c r="Q10" s="17"/>
      <c r="R10" s="17"/>
      <c r="S10" s="18"/>
      <c r="T10" s="18"/>
      <c r="U10" s="18"/>
      <c r="V10" s="18"/>
      <c r="W10" s="18"/>
      <c r="X10" s="18"/>
      <c r="Y10" s="18"/>
      <c r="Z10" s="18"/>
    </row>
    <row r="11" spans="1:26" s="5" customFormat="1" ht="21" customHeight="1">
      <c r="A11" s="22" t="s">
        <v>47</v>
      </c>
      <c r="C11" s="39" t="s">
        <v>11</v>
      </c>
      <c r="D11" s="40">
        <f t="shared" si="4"/>
        <v>2132600</v>
      </c>
      <c r="E11" s="40">
        <f t="shared" si="5"/>
        <v>155210.41999999998</v>
      </c>
      <c r="F11" s="52">
        <f t="shared" si="0"/>
        <v>7.277990246647284</v>
      </c>
      <c r="G11" s="40">
        <v>0</v>
      </c>
      <c r="H11" s="40">
        <v>0</v>
      </c>
      <c r="I11" s="52" t="s">
        <v>0</v>
      </c>
      <c r="J11" s="40">
        <v>956000</v>
      </c>
      <c r="K11" s="40">
        <v>73664.36</v>
      </c>
      <c r="L11" s="52">
        <f t="shared" si="1"/>
        <v>7.705476987447699</v>
      </c>
      <c r="M11" s="40">
        <v>1176600</v>
      </c>
      <c r="N11" s="40">
        <v>81546.06</v>
      </c>
      <c r="O11" s="52">
        <f t="shared" si="2"/>
        <v>6.930652728199897</v>
      </c>
      <c r="P11" s="22" t="s">
        <v>47</v>
      </c>
      <c r="Q11" s="17"/>
      <c r="R11" s="17"/>
      <c r="S11" s="18"/>
      <c r="T11" s="18"/>
      <c r="U11" s="18"/>
      <c r="V11" s="18"/>
      <c r="W11" s="18"/>
      <c r="X11" s="18"/>
      <c r="Y11" s="18"/>
      <c r="Z11" s="18"/>
    </row>
    <row r="12" spans="1:26" s="5" customFormat="1" ht="21" customHeight="1">
      <c r="A12" s="22" t="s">
        <v>69</v>
      </c>
      <c r="C12" s="41" t="s">
        <v>70</v>
      </c>
      <c r="D12" s="40">
        <f>G12</f>
        <v>1700000</v>
      </c>
      <c r="E12" s="40">
        <f>H12</f>
        <v>257271.62</v>
      </c>
      <c r="F12" s="52">
        <f t="shared" si="0"/>
        <v>15.133624705882355</v>
      </c>
      <c r="G12" s="40">
        <v>1700000</v>
      </c>
      <c r="H12" s="40">
        <v>257271.62</v>
      </c>
      <c r="I12" s="52">
        <f>H12/G12*100</f>
        <v>15.133624705882355</v>
      </c>
      <c r="J12" s="40"/>
      <c r="K12" s="40"/>
      <c r="L12" s="52"/>
      <c r="M12" s="40"/>
      <c r="N12" s="40"/>
      <c r="O12" s="52"/>
      <c r="P12" s="22" t="s">
        <v>69</v>
      </c>
      <c r="Q12" s="17"/>
      <c r="R12" s="17"/>
      <c r="S12" s="18"/>
      <c r="T12" s="18"/>
      <c r="U12" s="18"/>
      <c r="V12" s="18"/>
      <c r="W12" s="18"/>
      <c r="X12" s="18"/>
      <c r="Y12" s="18"/>
      <c r="Z12" s="18"/>
    </row>
    <row r="13" spans="1:26" s="5" customFormat="1" ht="21" customHeight="1">
      <c r="A13" s="22" t="s">
        <v>48</v>
      </c>
      <c r="B13" s="12"/>
      <c r="C13" s="39" t="s">
        <v>10</v>
      </c>
      <c r="D13" s="40">
        <f t="shared" si="4"/>
        <v>10365501</v>
      </c>
      <c r="E13" s="40">
        <f t="shared" si="5"/>
        <v>2093963.57</v>
      </c>
      <c r="F13" s="52">
        <f t="shared" si="0"/>
        <v>20.20127700532758</v>
      </c>
      <c r="G13" s="40">
        <v>0</v>
      </c>
      <c r="H13" s="40">
        <v>0</v>
      </c>
      <c r="I13" s="52" t="s">
        <v>0</v>
      </c>
      <c r="J13" s="40">
        <v>3168000</v>
      </c>
      <c r="K13" s="40">
        <v>823532.3</v>
      </c>
      <c r="L13" s="52">
        <f t="shared" si="1"/>
        <v>25.995337752525256</v>
      </c>
      <c r="M13" s="40">
        <v>7197501</v>
      </c>
      <c r="N13" s="40">
        <v>1270431.27</v>
      </c>
      <c r="O13" s="52">
        <f t="shared" si="2"/>
        <v>17.65100511969363</v>
      </c>
      <c r="P13" s="22" t="s">
        <v>48</v>
      </c>
      <c r="Q13" s="17"/>
      <c r="R13" s="17"/>
      <c r="S13" s="18"/>
      <c r="T13" s="18"/>
      <c r="U13" s="18"/>
      <c r="V13" s="18"/>
      <c r="W13" s="18"/>
      <c r="X13" s="18"/>
      <c r="Y13" s="18"/>
      <c r="Z13" s="18"/>
    </row>
    <row r="14" spans="1:26" s="12" customFormat="1" ht="21" customHeight="1">
      <c r="A14" s="23" t="s">
        <v>49</v>
      </c>
      <c r="C14" s="41" t="s">
        <v>12</v>
      </c>
      <c r="D14" s="40">
        <f t="shared" si="4"/>
        <v>900000</v>
      </c>
      <c r="E14" s="40">
        <f t="shared" si="5"/>
        <v>849347.58</v>
      </c>
      <c r="F14" s="52">
        <f t="shared" si="0"/>
        <v>94.37195333333332</v>
      </c>
      <c r="G14" s="40">
        <v>900000</v>
      </c>
      <c r="H14" s="40">
        <v>849347.58</v>
      </c>
      <c r="I14" s="52">
        <f>(H14/G14)*100</f>
        <v>94.37195333333332</v>
      </c>
      <c r="J14" s="40">
        <v>0</v>
      </c>
      <c r="K14" s="40">
        <v>0</v>
      </c>
      <c r="L14" s="53" t="s">
        <v>0</v>
      </c>
      <c r="M14" s="40">
        <v>0</v>
      </c>
      <c r="N14" s="40"/>
      <c r="O14" s="53" t="s">
        <v>0</v>
      </c>
      <c r="P14" s="23" t="s">
        <v>49</v>
      </c>
      <c r="Q14" s="17"/>
      <c r="R14" s="17"/>
      <c r="S14" s="19"/>
      <c r="T14" s="19"/>
      <c r="U14" s="19"/>
      <c r="V14" s="19"/>
      <c r="W14" s="19"/>
      <c r="X14" s="19"/>
      <c r="Y14" s="19"/>
      <c r="Z14" s="19"/>
    </row>
    <row r="15" spans="1:26" s="12" customFormat="1" ht="21" customHeight="1">
      <c r="A15" s="23" t="s">
        <v>51</v>
      </c>
      <c r="B15" s="5"/>
      <c r="C15" s="39" t="s">
        <v>13</v>
      </c>
      <c r="D15" s="40">
        <f t="shared" si="4"/>
        <v>3390700</v>
      </c>
      <c r="E15" s="40">
        <f t="shared" si="5"/>
        <v>1467171.12</v>
      </c>
      <c r="F15" s="52">
        <f t="shared" si="0"/>
        <v>43.27044916978795</v>
      </c>
      <c r="G15" s="40">
        <v>3200000</v>
      </c>
      <c r="H15" s="40">
        <v>1393401.12</v>
      </c>
      <c r="I15" s="52">
        <f>(H15/G15)*100</f>
        <v>43.543785</v>
      </c>
      <c r="J15" s="40">
        <v>0</v>
      </c>
      <c r="K15" s="40">
        <v>0</v>
      </c>
      <c r="L15" s="52" t="s">
        <v>0</v>
      </c>
      <c r="M15" s="40">
        <v>190700</v>
      </c>
      <c r="N15" s="40">
        <v>73770</v>
      </c>
      <c r="O15" s="52">
        <f>(N15/M15)*100</f>
        <v>38.68379653906659</v>
      </c>
      <c r="P15" s="23" t="s">
        <v>51</v>
      </c>
      <c r="Q15" s="17"/>
      <c r="R15" s="17"/>
      <c r="S15" s="19"/>
      <c r="T15" s="19"/>
      <c r="U15" s="19"/>
      <c r="V15" s="19"/>
      <c r="W15" s="19"/>
      <c r="X15" s="19"/>
      <c r="Y15" s="19"/>
      <c r="Z15" s="19"/>
    </row>
    <row r="16" spans="1:26" s="5" customFormat="1" ht="36" customHeight="1">
      <c r="A16" s="22" t="s">
        <v>50</v>
      </c>
      <c r="B16" s="12"/>
      <c r="C16" s="41" t="s">
        <v>73</v>
      </c>
      <c r="D16" s="40">
        <f t="shared" si="4"/>
        <v>0</v>
      </c>
      <c r="E16" s="40">
        <f t="shared" si="5"/>
        <v>18.75</v>
      </c>
      <c r="F16" s="52" t="e">
        <f t="shared" si="0"/>
        <v>#DIV/0!</v>
      </c>
      <c r="G16" s="49"/>
      <c r="H16" s="49"/>
      <c r="I16" s="52" t="s">
        <v>0</v>
      </c>
      <c r="J16" s="40">
        <v>0</v>
      </c>
      <c r="K16" s="40">
        <v>0</v>
      </c>
      <c r="L16" s="53" t="s">
        <v>0</v>
      </c>
      <c r="M16" s="40"/>
      <c r="N16" s="40">
        <v>18.75</v>
      </c>
      <c r="O16" s="52" t="e">
        <f>(N16/M16)*100</f>
        <v>#DIV/0!</v>
      </c>
      <c r="P16" s="22" t="s">
        <v>50</v>
      </c>
      <c r="Q16" s="17"/>
      <c r="R16" s="17"/>
      <c r="S16" s="18"/>
      <c r="T16" s="18"/>
      <c r="U16" s="18"/>
      <c r="V16" s="18"/>
      <c r="W16" s="18"/>
      <c r="X16" s="18"/>
      <c r="Y16" s="18"/>
      <c r="Z16" s="18"/>
    </row>
    <row r="17" spans="1:26" s="12" customFormat="1" ht="25.5" customHeight="1">
      <c r="A17" s="23"/>
      <c r="B17" s="21"/>
      <c r="C17" s="37" t="s">
        <v>16</v>
      </c>
      <c r="D17" s="38">
        <f aca="true" t="shared" si="6" ref="D17:E23">G17+J17+M17</f>
        <v>35757512.69</v>
      </c>
      <c r="E17" s="38">
        <f t="shared" si="6"/>
        <v>10351499.86</v>
      </c>
      <c r="F17" s="51">
        <f>(E17/D17)*100</f>
        <v>28.949160837171195</v>
      </c>
      <c r="G17" s="38">
        <f>G18+G19+G20+G21+G22+G23</f>
        <v>27392012</v>
      </c>
      <c r="H17" s="38">
        <f>H18+H19+H20+H21+H22+H23</f>
        <v>7782963.16</v>
      </c>
      <c r="I17" s="51">
        <f aca="true" t="shared" si="7" ref="I17:I26">(H17/G17)*100</f>
        <v>28.413258434612253</v>
      </c>
      <c r="J17" s="38">
        <f>J18+J21+J20+J23+J22</f>
        <v>3404800</v>
      </c>
      <c r="K17" s="38">
        <f>K18+K21+K22+K23+K20</f>
        <v>1331674.66</v>
      </c>
      <c r="L17" s="51">
        <f>(K17/J17)*100</f>
        <v>39.11168526785714</v>
      </c>
      <c r="M17" s="38">
        <f>M18+M19+M20+M21+M22+M23</f>
        <v>4960700.6899999995</v>
      </c>
      <c r="N17" s="38">
        <f>N18+N19+N20+N21+N22+N23</f>
        <v>1236862.04</v>
      </c>
      <c r="O17" s="51">
        <f>(N17/M17)*100</f>
        <v>24.933212408749462</v>
      </c>
      <c r="P17" s="23"/>
      <c r="Q17" s="17"/>
      <c r="R17" s="17"/>
      <c r="S17" s="19"/>
      <c r="T17" s="19"/>
      <c r="U17" s="19"/>
      <c r="V17" s="19"/>
      <c r="W17" s="19"/>
      <c r="X17" s="19"/>
      <c r="Y17" s="19"/>
      <c r="Z17" s="19"/>
    </row>
    <row r="18" spans="1:26" s="13" customFormat="1" ht="37.5" customHeight="1">
      <c r="A18" s="24" t="s">
        <v>52</v>
      </c>
      <c r="B18" s="12"/>
      <c r="C18" s="41" t="s">
        <v>72</v>
      </c>
      <c r="D18" s="40">
        <f t="shared" si="6"/>
        <v>7477291.38</v>
      </c>
      <c r="E18" s="40">
        <f t="shared" si="6"/>
        <v>3384729.64</v>
      </c>
      <c r="F18" s="52">
        <f>(E18/D18)*100</f>
        <v>45.266788038424686</v>
      </c>
      <c r="G18" s="50">
        <v>2265000</v>
      </c>
      <c r="H18" s="40">
        <v>1339010.61</v>
      </c>
      <c r="I18" s="52">
        <f t="shared" si="7"/>
        <v>59.11746622516557</v>
      </c>
      <c r="J18" s="40">
        <v>1850000</v>
      </c>
      <c r="K18" s="40">
        <v>1026827.72</v>
      </c>
      <c r="L18" s="52">
        <f>(K18/J18)*100</f>
        <v>55.504201081081085</v>
      </c>
      <c r="M18" s="40">
        <v>3362291.38</v>
      </c>
      <c r="N18" s="40">
        <v>1018891.31</v>
      </c>
      <c r="O18" s="52">
        <f>(N18/M18)*100</f>
        <v>30.303480419950997</v>
      </c>
      <c r="P18" s="24" t="s">
        <v>52</v>
      </c>
      <c r="Q18" s="17"/>
      <c r="R18" s="17"/>
      <c r="S18" s="19"/>
      <c r="T18" s="19"/>
      <c r="U18" s="19"/>
      <c r="V18" s="19"/>
      <c r="W18" s="19"/>
      <c r="X18" s="19"/>
      <c r="Y18" s="19"/>
      <c r="Z18" s="19"/>
    </row>
    <row r="19" spans="1:26" s="12" customFormat="1" ht="21" customHeight="1">
      <c r="A19" s="23" t="s">
        <v>53</v>
      </c>
      <c r="C19" s="41" t="s">
        <v>26</v>
      </c>
      <c r="D19" s="40">
        <f t="shared" si="6"/>
        <v>1640000</v>
      </c>
      <c r="E19" s="40">
        <f t="shared" si="6"/>
        <v>1603259.62</v>
      </c>
      <c r="F19" s="52">
        <f>(E19/D19)*100</f>
        <v>97.75973292682927</v>
      </c>
      <c r="G19" s="40">
        <v>1640000</v>
      </c>
      <c r="H19" s="40">
        <v>1603259.62</v>
      </c>
      <c r="I19" s="52">
        <f t="shared" si="7"/>
        <v>97.75973292682927</v>
      </c>
      <c r="J19" s="40">
        <v>0</v>
      </c>
      <c r="K19" s="40">
        <v>0</v>
      </c>
      <c r="L19" s="53" t="s">
        <v>0</v>
      </c>
      <c r="M19" s="40">
        <v>0</v>
      </c>
      <c r="N19" s="40"/>
      <c r="O19" s="52" t="s">
        <v>0</v>
      </c>
      <c r="P19" s="23" t="s">
        <v>53</v>
      </c>
      <c r="Q19" s="17"/>
      <c r="R19" s="17"/>
      <c r="S19" s="19"/>
      <c r="T19" s="19"/>
      <c r="U19" s="19"/>
      <c r="V19" s="19"/>
      <c r="W19" s="19"/>
      <c r="X19" s="19"/>
      <c r="Y19" s="19"/>
      <c r="Z19" s="19"/>
    </row>
    <row r="20" spans="1:26" s="12" customFormat="1" ht="36.75" customHeight="1">
      <c r="A20" s="23" t="s">
        <v>54</v>
      </c>
      <c r="C20" s="41" t="s">
        <v>64</v>
      </c>
      <c r="D20" s="40">
        <f t="shared" si="6"/>
        <v>3184800</v>
      </c>
      <c r="E20" s="40">
        <f t="shared" si="6"/>
        <v>1321469.17</v>
      </c>
      <c r="F20" s="52">
        <f>(E20/D20)*100</f>
        <v>41.49300332830947</v>
      </c>
      <c r="G20" s="40">
        <v>2780000</v>
      </c>
      <c r="H20" s="40">
        <v>1166064.88</v>
      </c>
      <c r="I20" s="52">
        <f t="shared" si="7"/>
        <v>41.944779856115105</v>
      </c>
      <c r="J20" s="40">
        <v>54800</v>
      </c>
      <c r="K20" s="40">
        <v>54800</v>
      </c>
      <c r="L20" s="53" t="s">
        <v>0</v>
      </c>
      <c r="M20" s="40">
        <v>350000</v>
      </c>
      <c r="N20" s="40">
        <v>100604.29</v>
      </c>
      <c r="O20" s="52">
        <f>N20/M20*100</f>
        <v>28.744082857142857</v>
      </c>
      <c r="P20" s="23" t="s">
        <v>54</v>
      </c>
      <c r="Q20" s="17"/>
      <c r="R20" s="17"/>
      <c r="S20" s="19"/>
      <c r="T20" s="19"/>
      <c r="U20" s="19"/>
      <c r="V20" s="19"/>
      <c r="W20" s="19"/>
      <c r="X20" s="19"/>
      <c r="Y20" s="19"/>
      <c r="Z20" s="19"/>
    </row>
    <row r="21" spans="1:26" s="12" customFormat="1" ht="21" customHeight="1">
      <c r="A21" s="23" t="s">
        <v>55</v>
      </c>
      <c r="C21" s="41" t="s">
        <v>71</v>
      </c>
      <c r="D21" s="40">
        <f t="shared" si="6"/>
        <v>21355421.31</v>
      </c>
      <c r="E21" s="40">
        <f t="shared" si="6"/>
        <v>2907580.6500000004</v>
      </c>
      <c r="F21" s="52">
        <f t="shared" si="0"/>
        <v>13.615187487022236</v>
      </c>
      <c r="G21" s="40">
        <v>18607012</v>
      </c>
      <c r="H21" s="40">
        <v>2640219.54</v>
      </c>
      <c r="I21" s="52">
        <f t="shared" si="7"/>
        <v>14.189379466192637</v>
      </c>
      <c r="J21" s="40">
        <v>1500000</v>
      </c>
      <c r="K21" s="40">
        <v>179695.91</v>
      </c>
      <c r="L21" s="52">
        <f>(K21/J21)*100</f>
        <v>11.979727333333333</v>
      </c>
      <c r="M21" s="40">
        <v>1248409.31</v>
      </c>
      <c r="N21" s="40">
        <v>87665.2</v>
      </c>
      <c r="O21" s="52">
        <f>N21/M21*100</f>
        <v>7.022152053640163</v>
      </c>
      <c r="P21" s="23" t="s">
        <v>55</v>
      </c>
      <c r="Q21" s="17"/>
      <c r="R21" s="17"/>
      <c r="S21" s="19"/>
      <c r="T21" s="19"/>
      <c r="U21" s="19"/>
      <c r="V21" s="19"/>
      <c r="W21" s="19"/>
      <c r="X21" s="19"/>
      <c r="Y21" s="19"/>
      <c r="Z21" s="19"/>
    </row>
    <row r="22" spans="1:26" s="12" customFormat="1" ht="21" customHeight="1">
      <c r="A22" s="23" t="s">
        <v>56</v>
      </c>
      <c r="C22" s="42" t="s">
        <v>15</v>
      </c>
      <c r="D22" s="40">
        <f>G22+J22+M22</f>
        <v>2000000</v>
      </c>
      <c r="E22" s="40">
        <f t="shared" si="6"/>
        <v>1083255.2</v>
      </c>
      <c r="F22" s="52">
        <f>(E22/D22)*100</f>
        <v>54.16276</v>
      </c>
      <c r="G22" s="40">
        <v>2000000</v>
      </c>
      <c r="H22" s="40">
        <v>1033408.51</v>
      </c>
      <c r="I22" s="52">
        <f t="shared" si="7"/>
        <v>51.67042550000001</v>
      </c>
      <c r="J22" s="40"/>
      <c r="K22" s="40">
        <v>49846.69</v>
      </c>
      <c r="L22" s="52" t="e">
        <f>(K22/J22)*100</f>
        <v>#DIV/0!</v>
      </c>
      <c r="M22" s="40"/>
      <c r="N22" s="40"/>
      <c r="O22" s="52"/>
      <c r="P22" s="23" t="s">
        <v>56</v>
      </c>
      <c r="Q22" s="17"/>
      <c r="R22" s="17"/>
      <c r="S22" s="19"/>
      <c r="T22" s="19"/>
      <c r="U22" s="19"/>
      <c r="V22" s="19"/>
      <c r="W22" s="19"/>
      <c r="X22" s="19"/>
      <c r="Y22" s="19"/>
      <c r="Z22" s="19"/>
    </row>
    <row r="23" spans="1:26" s="12" customFormat="1" ht="21" customHeight="1">
      <c r="A23" s="23" t="s">
        <v>57</v>
      </c>
      <c r="C23" s="41" t="s">
        <v>14</v>
      </c>
      <c r="D23" s="40">
        <f t="shared" si="6"/>
        <v>100000</v>
      </c>
      <c r="E23" s="40">
        <f t="shared" si="6"/>
        <v>51205.58</v>
      </c>
      <c r="F23" s="52">
        <f>(E23/D23)*100</f>
        <v>51.205580000000005</v>
      </c>
      <c r="G23" s="40">
        <v>100000</v>
      </c>
      <c r="H23" s="40">
        <v>1000</v>
      </c>
      <c r="I23" s="52">
        <f t="shared" si="7"/>
        <v>1</v>
      </c>
      <c r="J23" s="40">
        <v>0</v>
      </c>
      <c r="K23" s="40">
        <v>20504.34</v>
      </c>
      <c r="L23" s="53" t="s">
        <v>0</v>
      </c>
      <c r="M23" s="40"/>
      <c r="N23" s="40">
        <v>29701.24</v>
      </c>
      <c r="O23" s="52"/>
      <c r="P23" s="23" t="s">
        <v>57</v>
      </c>
      <c r="Q23" s="17"/>
      <c r="R23" s="17"/>
      <c r="S23" s="19"/>
      <c r="T23" s="19"/>
      <c r="U23" s="19"/>
      <c r="V23" s="19"/>
      <c r="W23" s="19"/>
      <c r="X23" s="19"/>
      <c r="Y23" s="19"/>
      <c r="Z23" s="19"/>
    </row>
    <row r="24" spans="1:26" s="5" customFormat="1" ht="25.5" customHeight="1">
      <c r="A24" s="22"/>
      <c r="B24" s="12"/>
      <c r="C24" s="43" t="s">
        <v>60</v>
      </c>
      <c r="D24" s="38">
        <f>D17+D7</f>
        <v>155640707.69</v>
      </c>
      <c r="E24" s="38">
        <f>E7+E17</f>
        <v>63766543.68999999</v>
      </c>
      <c r="F24" s="54">
        <f>(E24/D24)*100</f>
        <v>40.97035064695804</v>
      </c>
      <c r="G24" s="38">
        <f>G7+G17</f>
        <v>119133651</v>
      </c>
      <c r="H24" s="38">
        <f>H7+H17</f>
        <v>51340308.05999999</v>
      </c>
      <c r="I24" s="51">
        <f t="shared" si="7"/>
        <v>43.09471558124244</v>
      </c>
      <c r="J24" s="38">
        <f>J7+J17</f>
        <v>18061872</v>
      </c>
      <c r="K24" s="38">
        <f>K7+K17</f>
        <v>7292440.65</v>
      </c>
      <c r="L24" s="51">
        <f>(K24/J24)*100</f>
        <v>40.37477759780382</v>
      </c>
      <c r="M24" s="38">
        <f>M7+M17</f>
        <v>18445184.689999998</v>
      </c>
      <c r="N24" s="38">
        <f>N7+N17</f>
        <v>5133794.98</v>
      </c>
      <c r="O24" s="51">
        <f>(N24/M24)*100</f>
        <v>27.83271117248976</v>
      </c>
      <c r="Q24" s="17"/>
      <c r="R24" s="17"/>
      <c r="S24" s="18"/>
      <c r="T24" s="18"/>
      <c r="U24" s="18"/>
      <c r="V24" s="18"/>
      <c r="W24" s="18"/>
      <c r="X24" s="18"/>
      <c r="Y24" s="18"/>
      <c r="Z24" s="18"/>
    </row>
    <row r="25" spans="1:26" s="5" customFormat="1" ht="36" customHeight="1">
      <c r="A25" s="22"/>
      <c r="B25" s="12"/>
      <c r="C25" s="44" t="s">
        <v>63</v>
      </c>
      <c r="D25" s="38">
        <v>503284949.76</v>
      </c>
      <c r="E25" s="38">
        <v>167341497.04</v>
      </c>
      <c r="F25" s="51">
        <f>(E25/D25)*100</f>
        <v>33.24985122638768</v>
      </c>
      <c r="G25" s="38">
        <v>523107395.93</v>
      </c>
      <c r="H25" s="38">
        <v>175056990.04</v>
      </c>
      <c r="I25" s="51">
        <f t="shared" si="7"/>
        <v>33.464827949675055</v>
      </c>
      <c r="J25" s="45">
        <v>4039807</v>
      </c>
      <c r="K25" s="45">
        <v>1101880</v>
      </c>
      <c r="L25" s="55">
        <f>(K25/J25)*100</f>
        <v>27.27556044137752</v>
      </c>
      <c r="M25" s="45">
        <v>36087454</v>
      </c>
      <c r="N25" s="45">
        <v>12286121</v>
      </c>
      <c r="O25" s="55">
        <f>(N25/M25)*100</f>
        <v>34.04540813547002</v>
      </c>
      <c r="P25" s="27">
        <v>202</v>
      </c>
      <c r="Q25" s="28"/>
      <c r="R25" s="17"/>
      <c r="S25" s="18"/>
      <c r="T25" s="18"/>
      <c r="U25" s="18"/>
      <c r="V25" s="18"/>
      <c r="W25" s="18"/>
      <c r="X25" s="18"/>
      <c r="Y25" s="18"/>
      <c r="Z25" s="18"/>
    </row>
    <row r="26" spans="1:26" s="5" customFormat="1" ht="25.5" customHeight="1">
      <c r="A26" s="22" t="s">
        <v>66</v>
      </c>
      <c r="B26" s="12"/>
      <c r="C26" s="44" t="s">
        <v>65</v>
      </c>
      <c r="D26" s="38">
        <f>G26+J26+M26</f>
        <v>2681514.2</v>
      </c>
      <c r="E26" s="38">
        <f>H26+K26+N26</f>
        <v>1272689.8</v>
      </c>
      <c r="F26" s="51"/>
      <c r="G26" s="45">
        <v>150000</v>
      </c>
      <c r="H26" s="45">
        <v>149000</v>
      </c>
      <c r="I26" s="51">
        <f t="shared" si="7"/>
        <v>99.33333333333333</v>
      </c>
      <c r="J26" s="38">
        <v>690284</v>
      </c>
      <c r="K26" s="38">
        <v>242000</v>
      </c>
      <c r="L26" s="51"/>
      <c r="M26" s="38">
        <v>1841230.2</v>
      </c>
      <c r="N26" s="38">
        <v>881689.8</v>
      </c>
      <c r="O26" s="55">
        <f>(N26/M26)*100</f>
        <v>47.885908019540416</v>
      </c>
      <c r="P26" s="27" t="s">
        <v>66</v>
      </c>
      <c r="Q26" s="28"/>
      <c r="R26" s="17"/>
      <c r="S26" s="18"/>
      <c r="T26" s="18"/>
      <c r="U26" s="18"/>
      <c r="V26" s="18"/>
      <c r="W26" s="18"/>
      <c r="X26" s="18"/>
      <c r="Y26" s="18"/>
      <c r="Z26" s="18"/>
    </row>
    <row r="27" spans="1:26" s="5" customFormat="1" ht="34.5" customHeight="1">
      <c r="A27" s="22" t="s">
        <v>76</v>
      </c>
      <c r="B27" s="12"/>
      <c r="C27" s="44" t="s">
        <v>75</v>
      </c>
      <c r="D27" s="38"/>
      <c r="E27" s="38"/>
      <c r="F27" s="51"/>
      <c r="G27" s="45">
        <v>32900</v>
      </c>
      <c r="H27" s="45">
        <v>32900</v>
      </c>
      <c r="I27" s="51"/>
      <c r="J27" s="38"/>
      <c r="K27" s="38"/>
      <c r="L27" s="51"/>
      <c r="M27" s="38"/>
      <c r="N27" s="38"/>
      <c r="O27" s="55"/>
      <c r="P27" s="27"/>
      <c r="Q27" s="28"/>
      <c r="R27" s="17"/>
      <c r="S27" s="18"/>
      <c r="T27" s="18"/>
      <c r="U27" s="18"/>
      <c r="V27" s="18"/>
      <c r="W27" s="18"/>
      <c r="X27" s="18"/>
      <c r="Y27" s="18"/>
      <c r="Z27" s="18"/>
    </row>
    <row r="28" spans="1:26" s="5" customFormat="1" ht="51" customHeight="1">
      <c r="A28" s="22" t="s">
        <v>77</v>
      </c>
      <c r="B28" s="12"/>
      <c r="C28" s="44" t="s">
        <v>59</v>
      </c>
      <c r="D28" s="38">
        <f>G28</f>
        <v>-1882238.8</v>
      </c>
      <c r="E28" s="38">
        <f>H28</f>
        <v>-1882238.8</v>
      </c>
      <c r="F28" s="51"/>
      <c r="G28" s="45">
        <v>-1882238.8</v>
      </c>
      <c r="H28" s="45">
        <v>-1882238.8</v>
      </c>
      <c r="I28" s="51"/>
      <c r="J28" s="38">
        <v>-32900</v>
      </c>
      <c r="K28" s="38">
        <v>-32900</v>
      </c>
      <c r="L28" s="51"/>
      <c r="M28" s="38">
        <v>0</v>
      </c>
      <c r="N28" s="38">
        <v>0</v>
      </c>
      <c r="O28" s="51"/>
      <c r="Q28" s="17"/>
      <c r="R28" s="17"/>
      <c r="S28" s="18"/>
      <c r="T28" s="18"/>
      <c r="U28" s="18"/>
      <c r="V28" s="18"/>
      <c r="W28" s="18"/>
      <c r="X28" s="18"/>
      <c r="Y28" s="18"/>
      <c r="Z28" s="18"/>
    </row>
    <row r="29" spans="1:26" s="9" customFormat="1" ht="25.5" customHeight="1">
      <c r="A29" s="25"/>
      <c r="B29" s="5"/>
      <c r="C29" s="46" t="s">
        <v>58</v>
      </c>
      <c r="D29" s="38">
        <v>-7185620.23</v>
      </c>
      <c r="E29" s="38">
        <f>E6-E30</f>
        <v>-5622629.030000001</v>
      </c>
      <c r="F29" s="51" t="s">
        <v>0</v>
      </c>
      <c r="G29" s="38">
        <v>-4188209.68</v>
      </c>
      <c r="H29" s="38">
        <f>H6-H30</f>
        <v>-5226918.090000033</v>
      </c>
      <c r="I29" s="51" t="s">
        <v>0</v>
      </c>
      <c r="J29" s="38">
        <v>0</v>
      </c>
      <c r="K29" s="38">
        <f>K6-K30</f>
        <v>-79606.02999999933</v>
      </c>
      <c r="L29" s="49" t="s">
        <v>0</v>
      </c>
      <c r="M29" s="38">
        <v>-2997410.55</v>
      </c>
      <c r="N29" s="38">
        <f>N6-N30</f>
        <v>-316104.91000000015</v>
      </c>
      <c r="O29" s="49" t="s">
        <v>0</v>
      </c>
      <c r="P29" s="31"/>
      <c r="Q29" s="17"/>
      <c r="R29" s="17"/>
      <c r="S29" s="20"/>
      <c r="T29" s="20"/>
      <c r="U29" s="20"/>
      <c r="V29" s="20"/>
      <c r="W29" s="20"/>
      <c r="X29" s="20"/>
      <c r="Y29" s="20"/>
      <c r="Z29" s="20"/>
    </row>
    <row r="30" spans="1:18" s="5" customFormat="1" ht="25.5" customHeight="1">
      <c r="A30" s="22"/>
      <c r="C30" s="57" t="s">
        <v>17</v>
      </c>
      <c r="D30" s="38">
        <f>SUM(D31:D43)</f>
        <v>673721153.0799999</v>
      </c>
      <c r="E30" s="38">
        <f>SUM(E31:E43)</f>
        <v>236121120.76</v>
      </c>
      <c r="F30" s="51">
        <f aca="true" t="shared" si="8" ref="F30:F41">(E30/D30)*100</f>
        <v>35.04730698754862</v>
      </c>
      <c r="G30" s="38">
        <f>G31+G32+G33+G34+G35+G37+G38+G39+G40+G41+G42+G43+G36</f>
        <v>648135217.8100001</v>
      </c>
      <c r="H30" s="38">
        <f>H31+H32+H33+H34+H35+H37+H38+H39+H40+H41+H42+H43+H36</f>
        <v>229923877.39</v>
      </c>
      <c r="I30" s="51">
        <f aca="true" t="shared" si="9" ref="I30:I43">(H30/G30)*100</f>
        <v>35.474677362371295</v>
      </c>
      <c r="J30" s="38">
        <f>J31+J32+J33+J34+J35+J37+J38+J39+J40+J41+J42+J43</f>
        <v>25249489</v>
      </c>
      <c r="K30" s="38">
        <f>K31+K33+K34+K35+K36+K37+K38+K39+K40</f>
        <v>8683026.68</v>
      </c>
      <c r="L30" s="51">
        <f>(K30/J30)*100</f>
        <v>34.38892042528068</v>
      </c>
      <c r="M30" s="38">
        <f>M31+M32+M33+M34+M35+M36+M38+M39+M40</f>
        <v>60286153.440000005</v>
      </c>
      <c r="N30" s="38">
        <f>N31+N32+N33+N34+N35+N37+N38+N39+N43+N40</f>
        <v>18617710.69</v>
      </c>
      <c r="O30" s="51">
        <f>(N30/M30)*100</f>
        <v>30.8822335273544</v>
      </c>
      <c r="P30" s="32"/>
      <c r="Q30" s="16"/>
      <c r="R30" s="16"/>
    </row>
    <row r="31" spans="1:18" s="5" customFormat="1" ht="21" customHeight="1">
      <c r="A31" s="22" t="s">
        <v>33</v>
      </c>
      <c r="B31" s="9"/>
      <c r="C31" s="47" t="s">
        <v>18</v>
      </c>
      <c r="D31" s="38">
        <v>57933820.61</v>
      </c>
      <c r="E31" s="38">
        <v>24850927.31</v>
      </c>
      <c r="F31" s="51">
        <f t="shared" si="8"/>
        <v>42.89537104292145</v>
      </c>
      <c r="G31" s="56">
        <v>36284913.78</v>
      </c>
      <c r="H31" s="56">
        <v>14477120.36</v>
      </c>
      <c r="I31" s="52">
        <f t="shared" si="9"/>
        <v>39.89845600233916</v>
      </c>
      <c r="J31" s="56">
        <v>3950721.37</v>
      </c>
      <c r="K31" s="56">
        <v>1974328.74</v>
      </c>
      <c r="L31" s="40">
        <f>(K31/J31)*100</f>
        <v>49.973879580376476</v>
      </c>
      <c r="M31" s="56">
        <v>19168700.63</v>
      </c>
      <c r="N31" s="56">
        <v>8399478.21</v>
      </c>
      <c r="O31" s="40">
        <f aca="true" t="shared" si="10" ref="O31:O40">(N31/M31)*100</f>
        <v>43.81871453954676</v>
      </c>
      <c r="P31" s="32" t="s">
        <v>33</v>
      </c>
      <c r="Q31" s="16"/>
      <c r="R31" s="16"/>
    </row>
    <row r="32" spans="1:18" s="5" customFormat="1" ht="34.5" customHeight="1">
      <c r="A32" s="22" t="s">
        <v>34</v>
      </c>
      <c r="C32" s="44" t="s">
        <v>28</v>
      </c>
      <c r="D32" s="38">
        <f>M32</f>
        <v>1211300</v>
      </c>
      <c r="E32" s="38">
        <f>N32</f>
        <v>604660</v>
      </c>
      <c r="F32" s="51">
        <f t="shared" si="8"/>
        <v>49.91826962767274</v>
      </c>
      <c r="G32" s="56">
        <v>1211300</v>
      </c>
      <c r="H32" s="56">
        <v>604660</v>
      </c>
      <c r="I32" s="52">
        <f>(H32/G32)*100</f>
        <v>49.91826962767274</v>
      </c>
      <c r="J32" s="56"/>
      <c r="K32" s="56"/>
      <c r="L32" s="49" t="s">
        <v>0</v>
      </c>
      <c r="M32" s="56">
        <v>1211300</v>
      </c>
      <c r="N32" s="56">
        <v>604660</v>
      </c>
      <c r="O32" s="40">
        <f t="shared" si="10"/>
        <v>49.91826962767274</v>
      </c>
      <c r="P32" s="32" t="s">
        <v>34</v>
      </c>
      <c r="Q32" s="16"/>
      <c r="R32" s="16"/>
    </row>
    <row r="33" spans="1:18" s="5" customFormat="1" ht="36.75" customHeight="1">
      <c r="A33" s="22" t="s">
        <v>35</v>
      </c>
      <c r="C33" s="46" t="s">
        <v>29</v>
      </c>
      <c r="D33" s="38">
        <v>4758948</v>
      </c>
      <c r="E33" s="38">
        <v>1768731.34</v>
      </c>
      <c r="F33" s="51">
        <f t="shared" si="8"/>
        <v>37.16643552314503</v>
      </c>
      <c r="G33" s="56">
        <v>4349140</v>
      </c>
      <c r="H33" s="56">
        <v>1662312.29</v>
      </c>
      <c r="I33" s="52">
        <f>(H33/G33)*100</f>
        <v>38.22163209278156</v>
      </c>
      <c r="J33" s="56">
        <v>446268</v>
      </c>
      <c r="K33" s="56">
        <v>97289.05</v>
      </c>
      <c r="L33" s="40">
        <f>(K33/J33)*100</f>
        <v>21.800588435648535</v>
      </c>
      <c r="M33" s="56">
        <v>20000</v>
      </c>
      <c r="N33" s="56">
        <v>9130</v>
      </c>
      <c r="O33" s="40">
        <f t="shared" si="10"/>
        <v>45.65</v>
      </c>
      <c r="P33" s="32" t="s">
        <v>35</v>
      </c>
      <c r="Q33" s="16"/>
      <c r="R33" s="16"/>
    </row>
    <row r="34" spans="1:18" s="5" customFormat="1" ht="21" customHeight="1">
      <c r="A34" s="22" t="s">
        <v>36</v>
      </c>
      <c r="C34" s="47" t="s">
        <v>19</v>
      </c>
      <c r="D34" s="38">
        <v>57744755.51</v>
      </c>
      <c r="E34" s="38">
        <v>16425872.7</v>
      </c>
      <c r="F34" s="51">
        <f t="shared" si="8"/>
        <v>28.44565286479641</v>
      </c>
      <c r="G34" s="56">
        <v>50168066</v>
      </c>
      <c r="H34" s="56">
        <v>14961158.87</v>
      </c>
      <c r="I34" s="52">
        <f>(H34/G34)*100</f>
        <v>29.822076198831343</v>
      </c>
      <c r="J34" s="56">
        <v>2773106</v>
      </c>
      <c r="K34" s="56">
        <v>803003.54</v>
      </c>
      <c r="L34" s="40">
        <f>(K34/J34)*100</f>
        <v>28.95682819192631</v>
      </c>
      <c r="M34" s="56">
        <v>15306870.51</v>
      </c>
      <c r="N34" s="56">
        <v>1795891.29</v>
      </c>
      <c r="O34" s="40">
        <f t="shared" si="10"/>
        <v>11.732583017715749</v>
      </c>
      <c r="P34" s="32" t="s">
        <v>36</v>
      </c>
      <c r="Q34" s="16"/>
      <c r="R34" s="16"/>
    </row>
    <row r="35" spans="1:18" s="5" customFormat="1" ht="21" customHeight="1">
      <c r="A35" s="22" t="s">
        <v>37</v>
      </c>
      <c r="C35" s="47" t="s">
        <v>20</v>
      </c>
      <c r="D35" s="38">
        <v>21849983.83</v>
      </c>
      <c r="E35" s="38">
        <v>4293754.42</v>
      </c>
      <c r="F35" s="51">
        <f t="shared" si="8"/>
        <v>19.651064519803814</v>
      </c>
      <c r="G35" s="56">
        <v>5154108</v>
      </c>
      <c r="H35" s="56">
        <v>9482.75</v>
      </c>
      <c r="I35" s="52">
        <f t="shared" si="9"/>
        <v>0.18398430921509598</v>
      </c>
      <c r="J35" s="56">
        <v>10201391.63</v>
      </c>
      <c r="K35" s="56">
        <v>2463019.09</v>
      </c>
      <c r="L35" s="40">
        <f>(K35/J35)*100</f>
        <v>24.143951916881754</v>
      </c>
      <c r="M35" s="56">
        <v>8181284.2</v>
      </c>
      <c r="N35" s="56">
        <v>1821252.58</v>
      </c>
      <c r="O35" s="40">
        <f t="shared" si="10"/>
        <v>22.26120662083833</v>
      </c>
      <c r="P35" s="32" t="s">
        <v>37</v>
      </c>
      <c r="Q35" s="16"/>
      <c r="R35" s="16"/>
    </row>
    <row r="36" spans="1:18" ht="21" customHeight="1">
      <c r="A36" s="22" t="s">
        <v>62</v>
      </c>
      <c r="B36" s="5"/>
      <c r="C36" s="47" t="s">
        <v>61</v>
      </c>
      <c r="D36" s="38">
        <f>G36+J36+M36</f>
        <v>40000</v>
      </c>
      <c r="E36" s="38">
        <f aca="true" t="shared" si="11" ref="E36:E42">H36+K36+N36</f>
        <v>0</v>
      </c>
      <c r="F36" s="51">
        <f t="shared" si="8"/>
        <v>0</v>
      </c>
      <c r="G36" s="56">
        <v>40000</v>
      </c>
      <c r="H36" s="56"/>
      <c r="I36" s="52">
        <f t="shared" si="9"/>
        <v>0</v>
      </c>
      <c r="J36" s="56"/>
      <c r="K36" s="56"/>
      <c r="L36" s="40"/>
      <c r="M36" s="56">
        <v>0</v>
      </c>
      <c r="N36" s="56">
        <v>0</v>
      </c>
      <c r="O36" s="40">
        <v>0</v>
      </c>
      <c r="P36" s="32" t="s">
        <v>62</v>
      </c>
      <c r="Q36" s="16"/>
      <c r="R36" s="16"/>
    </row>
    <row r="37" spans="1:18" ht="21" customHeight="1">
      <c r="A37" s="22" t="s">
        <v>38</v>
      </c>
      <c r="B37" s="5"/>
      <c r="C37" s="47" t="s">
        <v>21</v>
      </c>
      <c r="D37" s="38">
        <f>G37+J37+M37</f>
        <v>462622624.32</v>
      </c>
      <c r="E37" s="38">
        <f t="shared" si="11"/>
        <v>163184610.09</v>
      </c>
      <c r="F37" s="51">
        <f t="shared" si="8"/>
        <v>35.273806664743624</v>
      </c>
      <c r="G37" s="56">
        <v>462622624.32</v>
      </c>
      <c r="H37" s="56">
        <v>163184610.09</v>
      </c>
      <c r="I37" s="52">
        <f t="shared" si="9"/>
        <v>35.273806664743624</v>
      </c>
      <c r="J37" s="56">
        <v>0</v>
      </c>
      <c r="K37" s="56"/>
      <c r="L37" s="49" t="s">
        <v>0</v>
      </c>
      <c r="M37" s="56">
        <v>0</v>
      </c>
      <c r="N37" s="56">
        <v>0</v>
      </c>
      <c r="O37" s="49" t="s">
        <v>0</v>
      </c>
      <c r="P37" s="32"/>
      <c r="Q37" s="16"/>
      <c r="R37" s="16"/>
    </row>
    <row r="38" spans="1:18" ht="21" customHeight="1">
      <c r="A38" s="22" t="s">
        <v>39</v>
      </c>
      <c r="B38" s="5"/>
      <c r="C38" s="47" t="s">
        <v>22</v>
      </c>
      <c r="D38" s="38">
        <v>42682177.42</v>
      </c>
      <c r="E38" s="38">
        <v>17616379.63</v>
      </c>
      <c r="F38" s="51">
        <f t="shared" si="8"/>
        <v>41.27338550855028</v>
      </c>
      <c r="G38" s="56">
        <v>38880997.32</v>
      </c>
      <c r="H38" s="56">
        <v>16019598.26</v>
      </c>
      <c r="I38" s="52">
        <f t="shared" si="9"/>
        <v>41.20161354955697</v>
      </c>
      <c r="J38" s="56">
        <v>7583814</v>
      </c>
      <c r="K38" s="56">
        <v>3337821.26</v>
      </c>
      <c r="L38" s="40">
        <f>(K38/J38)*100</f>
        <v>44.012435695284715</v>
      </c>
      <c r="M38" s="56">
        <v>16349609.1</v>
      </c>
      <c r="N38" s="56">
        <v>5974453.11</v>
      </c>
      <c r="O38" s="40">
        <f t="shared" si="10"/>
        <v>36.54187126712406</v>
      </c>
      <c r="P38" s="34" t="s">
        <v>39</v>
      </c>
      <c r="Q38" s="33"/>
      <c r="R38" s="16"/>
    </row>
    <row r="39" spans="1:18" ht="21" customHeight="1">
      <c r="A39" s="22" t="s">
        <v>40</v>
      </c>
      <c r="B39" s="5"/>
      <c r="C39" s="47" t="s">
        <v>23</v>
      </c>
      <c r="D39" s="38">
        <f>G39</f>
        <v>16958654.39</v>
      </c>
      <c r="E39" s="38">
        <f>H39</f>
        <v>2629894.98</v>
      </c>
      <c r="F39" s="51">
        <f t="shared" si="8"/>
        <v>15.507686633149198</v>
      </c>
      <c r="G39" s="56">
        <v>16958654.39</v>
      </c>
      <c r="H39" s="56">
        <v>2629894.98</v>
      </c>
      <c r="I39" s="52">
        <f t="shared" si="9"/>
        <v>15.507686633149198</v>
      </c>
      <c r="J39" s="56">
        <v>244188</v>
      </c>
      <c r="K39" s="56"/>
      <c r="L39" s="40">
        <f>(K39/J39)*100</f>
        <v>0</v>
      </c>
      <c r="M39" s="56">
        <v>0</v>
      </c>
      <c r="N39" s="56">
        <v>0</v>
      </c>
      <c r="O39" s="40"/>
      <c r="P39" s="34">
        <v>10</v>
      </c>
      <c r="Q39" s="33"/>
      <c r="R39" s="16"/>
    </row>
    <row r="40" spans="1:18" ht="21" customHeight="1">
      <c r="A40" s="22" t="s">
        <v>41</v>
      </c>
      <c r="B40" s="5"/>
      <c r="C40" s="47" t="s">
        <v>30</v>
      </c>
      <c r="D40" s="38">
        <f>G40+J40+M40</f>
        <v>7838889</v>
      </c>
      <c r="E40" s="38">
        <f t="shared" si="11"/>
        <v>4692540.29</v>
      </c>
      <c r="F40" s="51">
        <f t="shared" si="8"/>
        <v>59.86231326913801</v>
      </c>
      <c r="G40" s="56">
        <v>7740500</v>
      </c>
      <c r="H40" s="56">
        <v>4672129.79</v>
      </c>
      <c r="I40" s="52">
        <f t="shared" si="9"/>
        <v>60.35953478457464</v>
      </c>
      <c r="J40" s="56">
        <v>50000</v>
      </c>
      <c r="K40" s="56">
        <v>7565</v>
      </c>
      <c r="L40" s="40"/>
      <c r="M40" s="56">
        <v>48389</v>
      </c>
      <c r="N40" s="56">
        <v>12845.5</v>
      </c>
      <c r="O40" s="40">
        <f t="shared" si="10"/>
        <v>26.546322511314557</v>
      </c>
      <c r="P40" s="32" t="s">
        <v>41</v>
      </c>
      <c r="Q40" s="33"/>
      <c r="R40" s="16"/>
    </row>
    <row r="41" spans="1:18" ht="21" customHeight="1">
      <c r="A41" s="22" t="s">
        <v>42</v>
      </c>
      <c r="B41" s="5"/>
      <c r="C41" s="47" t="s">
        <v>31</v>
      </c>
      <c r="D41" s="38">
        <f>G41+J41+M41</f>
        <v>80000</v>
      </c>
      <c r="E41" s="38">
        <f t="shared" si="11"/>
        <v>53750</v>
      </c>
      <c r="F41" s="51">
        <f t="shared" si="8"/>
        <v>67.1875</v>
      </c>
      <c r="G41" s="56">
        <v>80000</v>
      </c>
      <c r="H41" s="56">
        <v>53750</v>
      </c>
      <c r="I41" s="52">
        <f t="shared" si="9"/>
        <v>67.1875</v>
      </c>
      <c r="J41" s="56"/>
      <c r="K41" s="56"/>
      <c r="L41" s="40"/>
      <c r="M41" s="56"/>
      <c r="N41" s="56"/>
      <c r="O41" s="40"/>
      <c r="P41" s="32"/>
      <c r="Q41" s="16"/>
      <c r="R41" s="16"/>
    </row>
    <row r="42" spans="1:18" ht="40.5" customHeight="1">
      <c r="A42" s="22" t="s">
        <v>43</v>
      </c>
      <c r="B42" s="5"/>
      <c r="C42" s="44" t="s">
        <v>32</v>
      </c>
      <c r="D42" s="38">
        <f>G42+J42+M42</f>
        <v>0</v>
      </c>
      <c r="E42" s="38">
        <f t="shared" si="11"/>
        <v>0</v>
      </c>
      <c r="F42" s="51"/>
      <c r="G42" s="56">
        <v>0</v>
      </c>
      <c r="H42" s="56">
        <v>0</v>
      </c>
      <c r="I42" s="52"/>
      <c r="J42" s="56"/>
      <c r="K42" s="56"/>
      <c r="L42" s="40"/>
      <c r="M42" s="56"/>
      <c r="N42" s="56"/>
      <c r="O42" s="40"/>
      <c r="P42" s="32"/>
      <c r="Q42" s="16"/>
      <c r="R42" s="16"/>
    </row>
    <row r="43" spans="1:18" ht="21" customHeight="1">
      <c r="A43" s="22" t="s">
        <v>44</v>
      </c>
      <c r="B43" s="5"/>
      <c r="C43" s="47" t="s">
        <v>24</v>
      </c>
      <c r="D43" s="38"/>
      <c r="E43" s="38"/>
      <c r="F43" s="51"/>
      <c r="G43" s="56">
        <v>24644914</v>
      </c>
      <c r="H43" s="56">
        <v>11649160</v>
      </c>
      <c r="I43" s="52">
        <f t="shared" si="9"/>
        <v>47.268008320093955</v>
      </c>
      <c r="J43" s="56">
        <v>0</v>
      </c>
      <c r="K43" s="56">
        <v>0</v>
      </c>
      <c r="L43" s="49" t="s">
        <v>0</v>
      </c>
      <c r="M43" s="56">
        <v>0</v>
      </c>
      <c r="N43" s="56">
        <v>0</v>
      </c>
      <c r="O43" s="40"/>
      <c r="P43" s="32"/>
      <c r="Q43" s="16"/>
      <c r="R43" s="16"/>
    </row>
    <row r="44" spans="1:16" ht="12.75" customHeight="1">
      <c r="A44" s="5"/>
      <c r="B44" s="5"/>
      <c r="C44" s="15"/>
      <c r="D44" s="2"/>
      <c r="E44" s="2"/>
      <c r="F44" s="7"/>
      <c r="G44" s="2"/>
      <c r="H44" s="2"/>
      <c r="I44" s="2"/>
      <c r="J44" s="2"/>
      <c r="K44" s="2"/>
      <c r="L44" s="2"/>
      <c r="M44" s="2"/>
      <c r="N44" s="2"/>
      <c r="O44" s="2"/>
      <c r="P44" s="30"/>
    </row>
    <row r="45" spans="1:15" ht="14.25" customHeight="1">
      <c r="A45" s="5"/>
      <c r="B45" s="5"/>
      <c r="C45" s="14" t="s">
        <v>79</v>
      </c>
      <c r="D45" s="3"/>
      <c r="E45" s="3"/>
      <c r="F45" s="8"/>
      <c r="G45" s="3"/>
      <c r="H45" s="4"/>
      <c r="I45" s="4"/>
      <c r="J45" s="4"/>
      <c r="K45" s="4"/>
      <c r="L45" s="4"/>
      <c r="M45" s="2"/>
      <c r="N45" s="2"/>
      <c r="O45" s="2"/>
    </row>
    <row r="46" spans="1:15" ht="18.75">
      <c r="A46" s="5"/>
      <c r="B46" s="5"/>
      <c r="C46" s="14" t="s">
        <v>25</v>
      </c>
      <c r="D46" s="3"/>
      <c r="E46" s="3"/>
      <c r="F46" s="8"/>
      <c r="G46" s="3"/>
      <c r="H46" s="59" t="s">
        <v>80</v>
      </c>
      <c r="I46" s="59"/>
      <c r="J46" s="59"/>
      <c r="K46" s="59"/>
      <c r="L46" s="59"/>
      <c r="M46" s="2"/>
      <c r="N46" s="2"/>
      <c r="O46" s="2"/>
    </row>
  </sheetData>
  <sheetProtection/>
  <mergeCells count="7">
    <mergeCell ref="H46:L46"/>
    <mergeCell ref="C2:O2"/>
    <mergeCell ref="D4:F4"/>
    <mergeCell ref="G4:I4"/>
    <mergeCell ref="J4:L4"/>
    <mergeCell ref="M4:O4"/>
    <mergeCell ref="C4:C5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2018-07-05T13:06:42Z</cp:lastPrinted>
  <dcterms:created xsi:type="dcterms:W3CDTF">2008-01-31T10:30:40Z</dcterms:created>
  <dcterms:modified xsi:type="dcterms:W3CDTF">2018-07-05T13:09:50Z</dcterms:modified>
  <cp:category/>
  <cp:version/>
  <cp:contentType/>
  <cp:contentStatus/>
</cp:coreProperties>
</file>