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консол.'!$B$1:$O$47</definedName>
  </definedNames>
  <calcPr fullCalcOnLoad="1"/>
</workbook>
</file>

<file path=xl/sharedStrings.xml><?xml version="1.0" encoding="utf-8"?>
<sst xmlns="http://schemas.openxmlformats.org/spreadsheetml/2006/main" count="133" uniqueCount="82">
  <si>
    <t>-</t>
  </si>
  <si>
    <t>Всего  доходов</t>
  </si>
  <si>
    <t>консолидированный бюджет</t>
  </si>
  <si>
    <t>районный бюджет</t>
  </si>
  <si>
    <t>бюджет городского поселения</t>
  </si>
  <si>
    <t>бюджеты сельских поселений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</si>
  <si>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</si>
  <si>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</si>
  <si>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</si>
  <si>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</si>
  <si>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</si>
  <si>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</si>
  <si>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</si>
  <si>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</si>
  <si>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</si>
  <si>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</si>
  <si>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</si>
  <si>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</si>
  <si>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</si>
  <si>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</si>
  <si>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</si>
  <si>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</si>
  <si>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</si>
  <si>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</si>
  <si>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</si>
  <si>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Ядринской райадминистрации ЧР</t>
  </si>
  <si>
    <t>Плата за негативное воздействие на окружающую среду</t>
  </si>
  <si>
    <t>Налоги на совокупный доход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</si>
  <si>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</si>
  <si>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</si>
  <si>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</si>
  <si>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</si>
  <si>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</si>
  <si>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</si>
  <si>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</si>
  <si>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</si>
  <si>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</si>
  <si>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</si>
  <si>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</si>
  <si>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</si>
  <si>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</si>
  <si>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</si>
  <si>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</si>
  <si>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13</t>
  </si>
  <si>
    <t>14</t>
  </si>
  <si>
    <t>101</t>
  </si>
  <si>
    <t>105</t>
  </si>
  <si>
    <t>10601</t>
  </si>
  <si>
    <t>10606</t>
  </si>
  <si>
    <t>107</t>
  </si>
  <si>
    <t>109</t>
  </si>
  <si>
    <t>108</t>
  </si>
  <si>
    <t>111</t>
  </si>
  <si>
    <t>112</t>
  </si>
  <si>
    <t>113</t>
  </si>
  <si>
    <t>114</t>
  </si>
  <si>
    <t>116</t>
  </si>
  <si>
    <t>117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</si>
  <si>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</si>
  <si>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</si>
  <si>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</si>
  <si>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</si>
  <si>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06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</si>
  <si>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</si>
  <si>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</si>
  <si>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</si>
  <si>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207</t>
  </si>
  <si>
    <t>Доходы от уплаты акцизов</t>
  </si>
  <si>
    <t>103</t>
  </si>
  <si>
    <t>10604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</si>
  <si>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</si>
  <si>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</si>
  <si>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</si>
  <si>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</si>
  <si>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</si>
  <si>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</si>
  <si>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218</t>
  </si>
  <si>
    <t>219</t>
  </si>
  <si>
    <t>(в соответствии с ежемесячным отчетом 0503317М (по росписи)</t>
  </si>
  <si>
    <t>Справка по исполнению доходов и расходов бюджета Ядринского района Чувашской Республики за январь - сентябрь 2018 г.</t>
  </si>
  <si>
    <t>Начальник финансового отдела</t>
  </si>
  <si>
    <t>В.А. Облинова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</si>
</sst>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49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2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32" borderId="0" xfId="0" applyFill="1" applyAlignment="1">
      <alignment/>
    </xf>
    <xf numFmtId="49" fontId="14" fillId="32" borderId="0" xfId="58" applyNumberFormat="1" applyFont="1" applyFill="1" applyBorder="1" applyAlignment="1">
      <alignment horizontal="left" vertical="center"/>
    </xf>
    <xf numFmtId="171" fontId="13" fillId="0" borderId="0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/>
    </xf>
    <xf numFmtId="171" fontId="13" fillId="0" borderId="0" xfId="0" applyNumberFormat="1" applyFont="1" applyFill="1" applyBorder="1" applyAlignment="1">
      <alignment/>
    </xf>
    <xf numFmtId="49" fontId="0" fillId="32" borderId="0" xfId="58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1" fontId="4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/>
    </xf>
    <xf numFmtId="171" fontId="5" fillId="32" borderId="10" xfId="58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1" fontId="4" fillId="32" borderId="10" xfId="58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172" fontId="5" fillId="32" borderId="10" xfId="0" applyNumberFormat="1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2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view="pageBreakPreview" zoomScale="70" zoomScaleNormal="75" zoomScaleSheetLayoutView="70" zoomScalePageLayoutView="0" workbookViewId="0" topLeftCell="A1">
      <pane xSplit="3" ySplit="7" topLeftCell="D3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48" sqref="H48"/>
    </sheetView>
  </sheetViews>
  <sheetFormatPr defaultColWidth="9.00390625" defaultRowHeight="12.75"/>
  <cols>
    <col min="1" max="1" width="6.875" style="0" customWidth="1"/>
    <col min="2" max="2" width="2.875" style="0" customWidth="1"/>
    <col min="3" max="3" width="56.75390625" style="11" customWidth="1"/>
    <col min="4" max="4" width="22.25390625" style="5" customWidth="1"/>
    <col min="5" max="5" width="21.125" style="5" customWidth="1"/>
    <col min="6" max="6" width="12.125" style="9" customWidth="1"/>
    <col min="7" max="7" width="22.125" style="5" customWidth="1"/>
    <col min="8" max="8" width="21.75390625" style="5" customWidth="1"/>
    <col min="9" max="9" width="12.25390625" style="5" customWidth="1"/>
    <col min="10" max="10" width="20.375" style="5" customWidth="1"/>
    <col min="11" max="11" width="20.125" style="5" customWidth="1"/>
    <col min="12" max="12" width="11.75390625" style="5" customWidth="1"/>
    <col min="13" max="14" width="20.25390625" style="5" customWidth="1"/>
    <col min="15" max="15" width="12.00390625" style="5" customWidth="1"/>
    <col min="16" max="16" width="12.00390625" style="5" bestFit="1" customWidth="1"/>
    <col min="17" max="18" width="23.75390625" style="5" bestFit="1" customWidth="1"/>
    <col min="19" max="21" width="9.125" style="5" customWidth="1"/>
  </cols>
  <sheetData>
    <row r="1" spans="11:14" ht="1.5" customHeight="1">
      <c r="K1" s="29"/>
      <c r="N1" s="29"/>
    </row>
    <row r="2" spans="3:15" ht="31.5" customHeight="1">
      <c r="C2" s="61" t="s">
        <v>79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3:15" ht="31.5" customHeight="1">
      <c r="C3" s="59"/>
      <c r="D3" s="61" t="s">
        <v>78</v>
      </c>
      <c r="E3" s="61"/>
      <c r="F3" s="61"/>
      <c r="G3" s="61"/>
      <c r="H3" s="61"/>
      <c r="I3" s="61"/>
      <c r="J3" s="61"/>
      <c r="K3" s="61"/>
      <c r="L3" s="61"/>
      <c r="M3" s="59"/>
      <c r="N3" s="59"/>
      <c r="O3" s="59"/>
    </row>
    <row r="4" spans="3:15" ht="15.75">
      <c r="C4" s="10"/>
      <c r="D4" s="1"/>
      <c r="E4" s="1"/>
      <c r="F4" s="6"/>
      <c r="G4" s="1"/>
      <c r="H4" s="1"/>
      <c r="I4" s="1"/>
      <c r="J4" s="1"/>
      <c r="K4" s="1"/>
      <c r="L4" s="1"/>
      <c r="M4" s="1"/>
      <c r="N4" s="1"/>
      <c r="O4" s="1"/>
    </row>
    <row r="5" spans="3:16" s="5" customFormat="1" ht="22.5" customHeight="1">
      <c r="C5" s="63"/>
      <c r="D5" s="62" t="s">
        <v>2</v>
      </c>
      <c r="E5" s="62"/>
      <c r="F5" s="62"/>
      <c r="G5" s="62" t="s">
        <v>3</v>
      </c>
      <c r="H5" s="62"/>
      <c r="I5" s="62"/>
      <c r="J5" s="62" t="s">
        <v>4</v>
      </c>
      <c r="K5" s="62"/>
      <c r="L5" s="62"/>
      <c r="M5" s="62" t="s">
        <v>5</v>
      </c>
      <c r="N5" s="62"/>
      <c r="O5" s="62"/>
      <c r="P5" s="26"/>
    </row>
    <row r="6" spans="3:15" s="5" customFormat="1" ht="20.25" customHeight="1">
      <c r="C6" s="64"/>
      <c r="D6" s="48" t="s">
        <v>74</v>
      </c>
      <c r="E6" s="35" t="s">
        <v>6</v>
      </c>
      <c r="F6" s="36" t="s">
        <v>7</v>
      </c>
      <c r="G6" s="48" t="s">
        <v>74</v>
      </c>
      <c r="H6" s="35" t="s">
        <v>6</v>
      </c>
      <c r="I6" s="36" t="s">
        <v>7</v>
      </c>
      <c r="J6" s="48" t="s">
        <v>74</v>
      </c>
      <c r="K6" s="35" t="s">
        <v>6</v>
      </c>
      <c r="L6" s="36" t="s">
        <v>7</v>
      </c>
      <c r="M6" s="48" t="s">
        <v>74</v>
      </c>
      <c r="N6" s="35" t="s">
        <v>6</v>
      </c>
      <c r="O6" s="36" t="s">
        <v>7</v>
      </c>
    </row>
    <row r="7" spans="2:26" s="5" customFormat="1" ht="25.5" customHeight="1">
      <c r="B7" s="12"/>
      <c r="C7" s="58" t="s">
        <v>1</v>
      </c>
      <c r="D7" s="38">
        <f>D25+D26+D29+D27</f>
        <v>668253280.8700001</v>
      </c>
      <c r="E7" s="38">
        <f>E25+E26+E29+E27</f>
        <v>377719613.4</v>
      </c>
      <c r="F7" s="51">
        <f aca="true" t="shared" si="0" ref="F7:F22">(E7/D7)*100</f>
        <v>56.52342071680459</v>
      </c>
      <c r="G7" s="38">
        <f>G25+G26+G27+G28+G29</f>
        <v>648048700.53</v>
      </c>
      <c r="H7" s="38">
        <f>H25+H26+H27+H28+H29</f>
        <v>363201231.26000005</v>
      </c>
      <c r="I7" s="51">
        <f>(H7/G7)*100</f>
        <v>56.04536062844654</v>
      </c>
      <c r="J7" s="38">
        <f>J25+J26+J29+J27</f>
        <v>26885463</v>
      </c>
      <c r="K7" s="38">
        <f>K25+K26+K29+K27</f>
        <v>14183665.469999999</v>
      </c>
      <c r="L7" s="51">
        <f aca="true" t="shared" si="1" ref="L7:L14">(K7/J7)*100</f>
        <v>52.75589068337785</v>
      </c>
      <c r="M7" s="38">
        <f>M25+M26+M29+M27</f>
        <v>57943366.91</v>
      </c>
      <c r="N7" s="38">
        <f>N25+N26+N29+N27</f>
        <v>40262978.56</v>
      </c>
      <c r="O7" s="51">
        <f aca="true" t="shared" si="2" ref="O7:O14">(N7/M7)*100</f>
        <v>69.4867777057866</v>
      </c>
      <c r="Q7" s="17"/>
      <c r="R7" s="17"/>
      <c r="S7" s="18"/>
      <c r="T7" s="18"/>
      <c r="U7" s="18"/>
      <c r="V7" s="18"/>
      <c r="W7" s="18"/>
      <c r="X7" s="18"/>
      <c r="Y7" s="18"/>
      <c r="Z7" s="18"/>
    </row>
    <row r="8" spans="2:26" s="12" customFormat="1" ht="24" customHeight="1">
      <c r="B8" s="5"/>
      <c r="C8" s="37" t="s">
        <v>8</v>
      </c>
      <c r="D8" s="38">
        <f>G8+J8+M8</f>
        <v>119883195</v>
      </c>
      <c r="E8" s="38">
        <f aca="true" t="shared" si="3" ref="D8:E10">H8+K8+N8</f>
        <v>86581267.68</v>
      </c>
      <c r="F8" s="51">
        <f t="shared" si="0"/>
        <v>72.2213548612881</v>
      </c>
      <c r="G8" s="38">
        <f>G9+G11+G12+G14+G15+G16+G17+G10+G13</f>
        <v>91741639</v>
      </c>
      <c r="H8" s="38">
        <f>H9+H11+H12+H14+H15+H16+H17+H10+H13</f>
        <v>68120027.15</v>
      </c>
      <c r="I8" s="51">
        <f>(H8/G8)*100</f>
        <v>74.25202764254082</v>
      </c>
      <c r="J8" s="38">
        <f>J9+J10+J11+J12+J14+J16+J17</f>
        <v>14657072</v>
      </c>
      <c r="K8" s="38">
        <f>K9+K10+K11+K12+K14+K15+K16+K17</f>
        <v>9859449.27</v>
      </c>
      <c r="L8" s="51">
        <f t="shared" si="1"/>
        <v>67.26752294046177</v>
      </c>
      <c r="M8" s="38">
        <f>M9+M10+M11+M12+M14+M16+M17</f>
        <v>13484484</v>
      </c>
      <c r="N8" s="38">
        <f>N9+N10+N11+N12+N14+N15+N16+N17</f>
        <v>8601791.26</v>
      </c>
      <c r="O8" s="51">
        <f t="shared" si="2"/>
        <v>63.79028860132876</v>
      </c>
      <c r="Q8" s="17"/>
      <c r="R8" s="17"/>
      <c r="S8" s="19"/>
      <c r="T8" s="19"/>
      <c r="U8" s="19"/>
      <c r="V8" s="19"/>
      <c r="W8" s="19"/>
      <c r="X8" s="19"/>
      <c r="Y8" s="19"/>
      <c r="Z8" s="19"/>
    </row>
    <row r="9" spans="1:26" s="5" customFormat="1" ht="21" customHeight="1">
      <c r="A9" s="22" t="s">
        <v>45</v>
      </c>
      <c r="C9" s="39" t="s">
        <v>9</v>
      </c>
      <c r="D9" s="40">
        <f t="shared" si="3"/>
        <v>78356510</v>
      </c>
      <c r="E9" s="40">
        <f t="shared" si="3"/>
        <v>58171136.739999995</v>
      </c>
      <c r="F9" s="52">
        <f t="shared" si="0"/>
        <v>74.23906034099782</v>
      </c>
      <c r="G9" s="40">
        <v>67613860</v>
      </c>
      <c r="H9" s="40">
        <v>50065551.91</v>
      </c>
      <c r="I9" s="52">
        <f>(H9/G9)*100</f>
        <v>74.04628564320983</v>
      </c>
      <c r="J9" s="40">
        <v>9806500</v>
      </c>
      <c r="K9" s="40">
        <v>7425076.93</v>
      </c>
      <c r="L9" s="52">
        <f t="shared" si="1"/>
        <v>75.7158714118187</v>
      </c>
      <c r="M9" s="40">
        <v>936150</v>
      </c>
      <c r="N9" s="40">
        <v>680507.9</v>
      </c>
      <c r="O9" s="52">
        <f t="shared" si="2"/>
        <v>72.69218608129039</v>
      </c>
      <c r="P9" s="22" t="s">
        <v>45</v>
      </c>
      <c r="Q9" s="17"/>
      <c r="R9" s="17"/>
      <c r="S9" s="18"/>
      <c r="T9" s="18"/>
      <c r="U9" s="18"/>
      <c r="V9" s="18"/>
      <c r="W9" s="18"/>
      <c r="X9" s="18"/>
      <c r="Y9" s="18"/>
      <c r="Z9" s="18"/>
    </row>
    <row r="10" spans="1:26" s="5" customFormat="1" ht="21" customHeight="1">
      <c r="A10" s="22" t="s">
        <v>68</v>
      </c>
      <c r="C10" s="39" t="s">
        <v>67</v>
      </c>
      <c r="D10" s="40">
        <f t="shared" si="3"/>
        <v>9260884</v>
      </c>
      <c r="E10" s="40">
        <f t="shared" si="3"/>
        <v>7213021.98</v>
      </c>
      <c r="F10" s="52">
        <f t="shared" si="0"/>
        <v>77.88697040152971</v>
      </c>
      <c r="G10" s="40">
        <v>4730779</v>
      </c>
      <c r="H10" s="40">
        <v>3684660.33</v>
      </c>
      <c r="I10" s="52">
        <f>H10/G10*100</f>
        <v>77.88696808707404</v>
      </c>
      <c r="J10" s="40">
        <v>721572</v>
      </c>
      <c r="K10" s="40">
        <v>562010.5</v>
      </c>
      <c r="L10" s="52">
        <f t="shared" si="1"/>
        <v>77.88696069137939</v>
      </c>
      <c r="M10" s="40">
        <v>3808533</v>
      </c>
      <c r="N10" s="40">
        <v>2966351.15</v>
      </c>
      <c r="O10" s="52">
        <f t="shared" si="2"/>
        <v>77.88697511614052</v>
      </c>
      <c r="P10" s="22" t="s">
        <v>68</v>
      </c>
      <c r="Q10" s="17"/>
      <c r="R10" s="17"/>
      <c r="S10" s="18"/>
      <c r="T10" s="18"/>
      <c r="U10" s="18"/>
      <c r="V10" s="18"/>
      <c r="W10" s="18"/>
      <c r="X10" s="18"/>
      <c r="Y10" s="18"/>
      <c r="Z10" s="18"/>
    </row>
    <row r="11" spans="1:26" s="5" customFormat="1" ht="21" customHeight="1">
      <c r="A11" s="22" t="s">
        <v>46</v>
      </c>
      <c r="C11" s="39" t="s">
        <v>27</v>
      </c>
      <c r="D11" s="40">
        <f aca="true" t="shared" si="4" ref="D11:D17">G11+J11+M11</f>
        <v>13777000</v>
      </c>
      <c r="E11" s="40">
        <f aca="true" t="shared" si="5" ref="E11:E17">H11+K11+N11</f>
        <v>10933812.72</v>
      </c>
      <c r="F11" s="52">
        <f t="shared" si="0"/>
        <v>79.36279828700007</v>
      </c>
      <c r="G11" s="40">
        <v>13597000</v>
      </c>
      <c r="H11" s="40">
        <v>10590128.38</v>
      </c>
      <c r="I11" s="52">
        <f>(H11/G11)*100</f>
        <v>77.88577171434876</v>
      </c>
      <c r="J11" s="40">
        <v>5000</v>
      </c>
      <c r="K11" s="40">
        <v>1382.93</v>
      </c>
      <c r="L11" s="52">
        <f t="shared" si="1"/>
        <v>27.6586</v>
      </c>
      <c r="M11" s="40">
        <v>175000</v>
      </c>
      <c r="N11" s="40">
        <v>342301.41</v>
      </c>
      <c r="O11" s="52">
        <f t="shared" si="2"/>
        <v>195.6008057142857</v>
      </c>
      <c r="P11" s="22" t="s">
        <v>46</v>
      </c>
      <c r="Q11" s="17"/>
      <c r="R11" s="17"/>
      <c r="S11" s="18"/>
      <c r="T11" s="18"/>
      <c r="U11" s="18"/>
      <c r="V11" s="18"/>
      <c r="W11" s="18"/>
      <c r="X11" s="18"/>
      <c r="Y11" s="18"/>
      <c r="Z11" s="18"/>
    </row>
    <row r="12" spans="1:26" s="5" customFormat="1" ht="21" customHeight="1">
      <c r="A12" s="22" t="s">
        <v>47</v>
      </c>
      <c r="C12" s="39" t="s">
        <v>11</v>
      </c>
      <c r="D12" s="40">
        <f t="shared" si="4"/>
        <v>2132600</v>
      </c>
      <c r="E12" s="40">
        <f t="shared" si="5"/>
        <v>954499.5</v>
      </c>
      <c r="F12" s="52">
        <f t="shared" si="0"/>
        <v>44.75754947013036</v>
      </c>
      <c r="G12" s="40">
        <v>0</v>
      </c>
      <c r="H12" s="40">
        <v>0</v>
      </c>
      <c r="I12" s="52" t="s">
        <v>0</v>
      </c>
      <c r="J12" s="40">
        <v>956000</v>
      </c>
      <c r="K12" s="40">
        <v>494105.96</v>
      </c>
      <c r="L12" s="52">
        <f t="shared" si="1"/>
        <v>51.68472384937238</v>
      </c>
      <c r="M12" s="40">
        <v>1176600</v>
      </c>
      <c r="N12" s="40">
        <v>460393.54</v>
      </c>
      <c r="O12" s="52">
        <f t="shared" si="2"/>
        <v>39.129146693863674</v>
      </c>
      <c r="P12" s="22" t="s">
        <v>47</v>
      </c>
      <c r="Q12" s="17"/>
      <c r="R12" s="17"/>
      <c r="S12" s="18"/>
      <c r="T12" s="18"/>
      <c r="U12" s="18"/>
      <c r="V12" s="18"/>
      <c r="W12" s="18"/>
      <c r="X12" s="18"/>
      <c r="Y12" s="18"/>
      <c r="Z12" s="18"/>
    </row>
    <row r="13" spans="1:26" s="5" customFormat="1" ht="21" customHeight="1">
      <c r="A13" s="22" t="s">
        <v>69</v>
      </c>
      <c r="C13" s="41" t="s">
        <v>70</v>
      </c>
      <c r="D13" s="40">
        <f>G13</f>
        <v>1700000</v>
      </c>
      <c r="E13" s="40">
        <f>H13</f>
        <v>742974.79</v>
      </c>
      <c r="F13" s="52">
        <f t="shared" si="0"/>
        <v>43.70439941176471</v>
      </c>
      <c r="G13" s="40">
        <v>1700000</v>
      </c>
      <c r="H13" s="40">
        <v>742974.79</v>
      </c>
      <c r="I13" s="52">
        <f>H13/G13*100</f>
        <v>43.70439941176471</v>
      </c>
      <c r="J13" s="40"/>
      <c r="K13" s="40"/>
      <c r="L13" s="52"/>
      <c r="M13" s="40"/>
      <c r="N13" s="40"/>
      <c r="O13" s="52"/>
      <c r="P13" s="22" t="s">
        <v>69</v>
      </c>
      <c r="Q13" s="17"/>
      <c r="R13" s="17"/>
      <c r="S13" s="18"/>
      <c r="T13" s="18"/>
      <c r="U13" s="18"/>
      <c r="V13" s="18"/>
      <c r="W13" s="18"/>
      <c r="X13" s="18"/>
      <c r="Y13" s="18"/>
      <c r="Z13" s="18"/>
    </row>
    <row r="14" spans="1:26" s="5" customFormat="1" ht="21" customHeight="1">
      <c r="A14" s="22" t="s">
        <v>48</v>
      </c>
      <c r="B14" s="12"/>
      <c r="C14" s="39" t="s">
        <v>10</v>
      </c>
      <c r="D14" s="40">
        <f t="shared" si="4"/>
        <v>10365501</v>
      </c>
      <c r="E14" s="40">
        <f t="shared" si="5"/>
        <v>5420301.46</v>
      </c>
      <c r="F14" s="52">
        <f t="shared" si="0"/>
        <v>52.29174605260276</v>
      </c>
      <c r="G14" s="40">
        <v>0</v>
      </c>
      <c r="H14" s="40">
        <v>0</v>
      </c>
      <c r="I14" s="52" t="s">
        <v>0</v>
      </c>
      <c r="J14" s="40">
        <v>3168000</v>
      </c>
      <c r="K14" s="40">
        <v>1376872.95</v>
      </c>
      <c r="L14" s="52">
        <f t="shared" si="1"/>
        <v>43.46189867424242</v>
      </c>
      <c r="M14" s="40">
        <v>7197501</v>
      </c>
      <c r="N14" s="40">
        <v>4043428.51</v>
      </c>
      <c r="O14" s="52">
        <f t="shared" si="2"/>
        <v>56.178227832132286</v>
      </c>
      <c r="P14" s="22" t="s">
        <v>48</v>
      </c>
      <c r="Q14" s="17"/>
      <c r="R14" s="17"/>
      <c r="S14" s="18"/>
      <c r="T14" s="18"/>
      <c r="U14" s="18"/>
      <c r="V14" s="18"/>
      <c r="W14" s="18"/>
      <c r="X14" s="18"/>
      <c r="Y14" s="18"/>
      <c r="Z14" s="18"/>
    </row>
    <row r="15" spans="1:26" s="12" customFormat="1" ht="21" customHeight="1">
      <c r="A15" s="23" t="s">
        <v>49</v>
      </c>
      <c r="C15" s="41" t="s">
        <v>12</v>
      </c>
      <c r="D15" s="40">
        <f t="shared" si="4"/>
        <v>900000</v>
      </c>
      <c r="E15" s="40">
        <f t="shared" si="5"/>
        <v>849527.58</v>
      </c>
      <c r="F15" s="52">
        <f t="shared" si="0"/>
        <v>94.39195333333333</v>
      </c>
      <c r="G15" s="40">
        <v>900000</v>
      </c>
      <c r="H15" s="40">
        <v>849527.58</v>
      </c>
      <c r="I15" s="52">
        <f>(H15/G15)*100</f>
        <v>94.39195333333333</v>
      </c>
      <c r="J15" s="40">
        <v>0</v>
      </c>
      <c r="K15" s="40">
        <v>0</v>
      </c>
      <c r="L15" s="53" t="s">
        <v>0</v>
      </c>
      <c r="M15" s="40">
        <v>0</v>
      </c>
      <c r="N15" s="40"/>
      <c r="O15" s="53" t="s">
        <v>0</v>
      </c>
      <c r="P15" s="23" t="s">
        <v>49</v>
      </c>
      <c r="Q15" s="17"/>
      <c r="R15" s="17"/>
      <c r="S15" s="19"/>
      <c r="T15" s="19"/>
      <c r="U15" s="19"/>
      <c r="V15" s="19"/>
      <c r="W15" s="19"/>
      <c r="X15" s="19"/>
      <c r="Y15" s="19"/>
      <c r="Z15" s="19"/>
    </row>
    <row r="16" spans="1:26" s="12" customFormat="1" ht="21" customHeight="1">
      <c r="A16" s="23" t="s">
        <v>51</v>
      </c>
      <c r="B16" s="5"/>
      <c r="C16" s="39" t="s">
        <v>13</v>
      </c>
      <c r="D16" s="40">
        <f t="shared" si="4"/>
        <v>3390700</v>
      </c>
      <c r="E16" s="40">
        <f t="shared" si="5"/>
        <v>2295974.16</v>
      </c>
      <c r="F16" s="52">
        <f t="shared" si="0"/>
        <v>67.71386911257264</v>
      </c>
      <c r="G16" s="40">
        <v>3200000</v>
      </c>
      <c r="H16" s="40">
        <v>2187184.16</v>
      </c>
      <c r="I16" s="52">
        <f>(H16/G16)*100</f>
        <v>68.349505</v>
      </c>
      <c r="J16" s="40">
        <v>0</v>
      </c>
      <c r="K16" s="40">
        <v>0</v>
      </c>
      <c r="L16" s="52" t="s">
        <v>0</v>
      </c>
      <c r="M16" s="40">
        <v>190700</v>
      </c>
      <c r="N16" s="40">
        <v>108790</v>
      </c>
      <c r="O16" s="52">
        <f>(N16/M16)*100</f>
        <v>57.04771893025695</v>
      </c>
      <c r="P16" s="23" t="s">
        <v>51</v>
      </c>
      <c r="Q16" s="17"/>
      <c r="R16" s="17"/>
      <c r="S16" s="19"/>
      <c r="T16" s="19"/>
      <c r="U16" s="19"/>
      <c r="V16" s="19"/>
      <c r="W16" s="19"/>
      <c r="X16" s="19"/>
      <c r="Y16" s="19"/>
      <c r="Z16" s="19"/>
    </row>
    <row r="17" spans="1:26" s="5" customFormat="1" ht="36" customHeight="1">
      <c r="A17" s="22" t="s">
        <v>50</v>
      </c>
      <c r="B17" s="12"/>
      <c r="C17" s="41" t="s">
        <v>73</v>
      </c>
      <c r="D17" s="40">
        <f t="shared" si="4"/>
        <v>0</v>
      </c>
      <c r="E17" s="40">
        <f t="shared" si="5"/>
        <v>18.75</v>
      </c>
      <c r="F17" s="52" t="e">
        <f t="shared" si="0"/>
        <v>#DIV/0!</v>
      </c>
      <c r="G17" s="49"/>
      <c r="H17" s="49"/>
      <c r="I17" s="52" t="s">
        <v>0</v>
      </c>
      <c r="J17" s="40">
        <v>0</v>
      </c>
      <c r="K17" s="40">
        <v>0</v>
      </c>
      <c r="L17" s="53" t="s">
        <v>0</v>
      </c>
      <c r="M17" s="40"/>
      <c r="N17" s="40">
        <v>18.75</v>
      </c>
      <c r="O17" s="52" t="e">
        <f>(N17/M17)*100</f>
        <v>#DIV/0!</v>
      </c>
      <c r="P17" s="22" t="s">
        <v>50</v>
      </c>
      <c r="Q17" s="17"/>
      <c r="R17" s="17"/>
      <c r="S17" s="18"/>
      <c r="T17" s="18"/>
      <c r="U17" s="18"/>
      <c r="V17" s="18"/>
      <c r="W17" s="18"/>
      <c r="X17" s="18"/>
      <c r="Y17" s="18"/>
      <c r="Z17" s="18"/>
    </row>
    <row r="18" spans="1:26" s="12" customFormat="1" ht="25.5" customHeight="1">
      <c r="A18" s="23"/>
      <c r="B18" s="21"/>
      <c r="C18" s="37" t="s">
        <v>16</v>
      </c>
      <c r="D18" s="38">
        <f aca="true" t="shared" si="6" ref="D18:E24">G18+J18+M18</f>
        <v>34960707.69</v>
      </c>
      <c r="E18" s="38">
        <f t="shared" si="6"/>
        <v>15800712.149999999</v>
      </c>
      <c r="F18" s="51">
        <f>(E18/D18)*100</f>
        <v>45.195630163171906</v>
      </c>
      <c r="G18" s="38">
        <f>G19+G20+G21+G22+G23+G24</f>
        <v>26501912</v>
      </c>
      <c r="H18" s="38">
        <f>H19+H20+H21+H22+H23+H24</f>
        <v>10969471.94</v>
      </c>
      <c r="I18" s="51">
        <f aca="true" t="shared" si="7" ref="I18:I27">(H18/G18)*100</f>
        <v>41.39124731830669</v>
      </c>
      <c r="J18" s="38">
        <f>J19+J22+J21+J24+J23</f>
        <v>3404800</v>
      </c>
      <c r="K18" s="38">
        <f>K19+K22+K23+K24+K21</f>
        <v>2093594.2</v>
      </c>
      <c r="L18" s="51">
        <f>(K18/J18)*100</f>
        <v>61.489491306390974</v>
      </c>
      <c r="M18" s="38">
        <f>M19+M20+M21+M22+M23+M24</f>
        <v>5053995.6899999995</v>
      </c>
      <c r="N18" s="38">
        <f>N19+N20+N21+N22+N23+N24</f>
        <v>2737646.0100000002</v>
      </c>
      <c r="O18" s="51">
        <f>(N18/M18)*100</f>
        <v>54.16795300037148</v>
      </c>
      <c r="P18" s="23"/>
      <c r="Q18" s="17"/>
      <c r="R18" s="17"/>
      <c r="S18" s="19"/>
      <c r="T18" s="19"/>
      <c r="U18" s="19"/>
      <c r="V18" s="19"/>
      <c r="W18" s="19"/>
      <c r="X18" s="19"/>
      <c r="Y18" s="19"/>
      <c r="Z18" s="19"/>
    </row>
    <row r="19" spans="1:26" s="13" customFormat="1" ht="37.5" customHeight="1">
      <c r="A19" s="24" t="s">
        <v>52</v>
      </c>
      <c r="B19" s="12"/>
      <c r="C19" s="41" t="s">
        <v>72</v>
      </c>
      <c r="D19" s="40">
        <f t="shared" si="6"/>
        <v>7549666.38</v>
      </c>
      <c r="E19" s="40">
        <f t="shared" si="6"/>
        <v>5510474.68</v>
      </c>
      <c r="F19" s="52">
        <f>(E19/D19)*100</f>
        <v>72.98964487487723</v>
      </c>
      <c r="G19" s="50">
        <v>2265000</v>
      </c>
      <c r="H19" s="40">
        <v>2033808.68</v>
      </c>
      <c r="I19" s="52">
        <f t="shared" si="7"/>
        <v>89.79287770419427</v>
      </c>
      <c r="J19" s="40">
        <v>1850000</v>
      </c>
      <c r="K19" s="40">
        <v>1640156.43</v>
      </c>
      <c r="L19" s="52">
        <f>(K19/J19)*100</f>
        <v>88.65710432432432</v>
      </c>
      <c r="M19" s="40">
        <v>3434666.38</v>
      </c>
      <c r="N19" s="40">
        <v>1836509.57</v>
      </c>
      <c r="O19" s="52">
        <f>(N19/M19)*100</f>
        <v>53.46980948991035</v>
      </c>
      <c r="P19" s="24" t="s">
        <v>52</v>
      </c>
      <c r="Q19" s="17"/>
      <c r="R19" s="17"/>
      <c r="S19" s="19"/>
      <c r="T19" s="19"/>
      <c r="U19" s="19"/>
      <c r="V19" s="19"/>
      <c r="W19" s="19"/>
      <c r="X19" s="19"/>
      <c r="Y19" s="19"/>
      <c r="Z19" s="19"/>
    </row>
    <row r="20" spans="1:26" s="12" customFormat="1" ht="21" customHeight="1">
      <c r="A20" s="23" t="s">
        <v>53</v>
      </c>
      <c r="C20" s="41" t="s">
        <v>26</v>
      </c>
      <c r="D20" s="40">
        <f t="shared" si="6"/>
        <v>1840000</v>
      </c>
      <c r="E20" s="40">
        <f t="shared" si="6"/>
        <v>1893451.44</v>
      </c>
      <c r="F20" s="52">
        <f>(E20/D20)*100</f>
        <v>102.9049695652174</v>
      </c>
      <c r="G20" s="40">
        <v>1840000</v>
      </c>
      <c r="H20" s="40">
        <v>1893451.44</v>
      </c>
      <c r="I20" s="52">
        <f t="shared" si="7"/>
        <v>102.9049695652174</v>
      </c>
      <c r="J20" s="40">
        <v>0</v>
      </c>
      <c r="K20" s="40">
        <v>0</v>
      </c>
      <c r="L20" s="53" t="s">
        <v>0</v>
      </c>
      <c r="M20" s="40">
        <v>0</v>
      </c>
      <c r="N20" s="40"/>
      <c r="O20" s="52" t="s">
        <v>0</v>
      </c>
      <c r="P20" s="23" t="s">
        <v>53</v>
      </c>
      <c r="Q20" s="17"/>
      <c r="R20" s="17"/>
      <c r="S20" s="19"/>
      <c r="T20" s="19"/>
      <c r="U20" s="19"/>
      <c r="V20" s="19"/>
      <c r="W20" s="19"/>
      <c r="X20" s="19"/>
      <c r="Y20" s="19"/>
      <c r="Z20" s="19"/>
    </row>
    <row r="21" spans="1:26" s="12" customFormat="1" ht="36.75" customHeight="1">
      <c r="A21" s="23" t="s">
        <v>54</v>
      </c>
      <c r="C21" s="41" t="s">
        <v>64</v>
      </c>
      <c r="D21" s="40">
        <f t="shared" si="6"/>
        <v>2294700</v>
      </c>
      <c r="E21" s="40">
        <f t="shared" si="6"/>
        <v>1993841.96</v>
      </c>
      <c r="F21" s="52">
        <f>(E21/D21)*100</f>
        <v>86.88900335555846</v>
      </c>
      <c r="G21" s="40">
        <v>1889900</v>
      </c>
      <c r="H21" s="40">
        <v>1618672.16</v>
      </c>
      <c r="I21" s="52">
        <f t="shared" si="7"/>
        <v>85.64856129953965</v>
      </c>
      <c r="J21" s="40">
        <v>54800</v>
      </c>
      <c r="K21" s="40">
        <v>54800</v>
      </c>
      <c r="L21" s="53" t="s">
        <v>0</v>
      </c>
      <c r="M21" s="40">
        <v>350000</v>
      </c>
      <c r="N21" s="40">
        <v>320369.8</v>
      </c>
      <c r="O21" s="52">
        <f>N21/M21*100</f>
        <v>91.53422857142857</v>
      </c>
      <c r="P21" s="23" t="s">
        <v>54</v>
      </c>
      <c r="Q21" s="17"/>
      <c r="R21" s="17"/>
      <c r="S21" s="19"/>
      <c r="T21" s="19"/>
      <c r="U21" s="19"/>
      <c r="V21" s="19"/>
      <c r="W21" s="19"/>
      <c r="X21" s="19"/>
      <c r="Y21" s="19"/>
      <c r="Z21" s="19"/>
    </row>
    <row r="22" spans="1:26" s="12" customFormat="1" ht="21" customHeight="1">
      <c r="A22" s="23" t="s">
        <v>55</v>
      </c>
      <c r="C22" s="41" t="s">
        <v>71</v>
      </c>
      <c r="D22" s="40">
        <f t="shared" si="6"/>
        <v>21026341.31</v>
      </c>
      <c r="E22" s="40">
        <f t="shared" si="6"/>
        <v>3847122.96</v>
      </c>
      <c r="F22" s="52">
        <f t="shared" si="0"/>
        <v>18.296682733720925</v>
      </c>
      <c r="G22" s="40">
        <v>18257012</v>
      </c>
      <c r="H22" s="40">
        <v>3018082.98</v>
      </c>
      <c r="I22" s="52">
        <f t="shared" si="7"/>
        <v>16.531089424709805</v>
      </c>
      <c r="J22" s="40">
        <v>1500000</v>
      </c>
      <c r="K22" s="40">
        <v>326374.58</v>
      </c>
      <c r="L22" s="52">
        <f>(K22/J22)*100</f>
        <v>21.758305333333332</v>
      </c>
      <c r="M22" s="40">
        <v>1269329.31</v>
      </c>
      <c r="N22" s="40">
        <v>502665.4</v>
      </c>
      <c r="O22" s="52">
        <f>N22/M22*100</f>
        <v>39.60086606682075</v>
      </c>
      <c r="P22" s="23" t="s">
        <v>55</v>
      </c>
      <c r="Q22" s="17"/>
      <c r="R22" s="17"/>
      <c r="S22" s="19"/>
      <c r="T22" s="19"/>
      <c r="U22" s="19"/>
      <c r="V22" s="19"/>
      <c r="W22" s="19"/>
      <c r="X22" s="19"/>
      <c r="Y22" s="19"/>
      <c r="Z22" s="19"/>
    </row>
    <row r="23" spans="1:26" s="12" customFormat="1" ht="21" customHeight="1">
      <c r="A23" s="23" t="s">
        <v>56</v>
      </c>
      <c r="C23" s="42" t="s">
        <v>15</v>
      </c>
      <c r="D23" s="40">
        <f>G23+J23+M23</f>
        <v>2150000</v>
      </c>
      <c r="E23" s="40">
        <f t="shared" si="6"/>
        <v>2505703.37</v>
      </c>
      <c r="F23" s="52">
        <f>(E23/D23)*100</f>
        <v>116.54434279069767</v>
      </c>
      <c r="G23" s="40">
        <v>2150000</v>
      </c>
      <c r="H23" s="40">
        <v>2405456.68</v>
      </c>
      <c r="I23" s="52">
        <f t="shared" si="7"/>
        <v>111.88170604651164</v>
      </c>
      <c r="J23" s="40"/>
      <c r="K23" s="40">
        <v>51846.69</v>
      </c>
      <c r="L23" s="52" t="e">
        <f>(K23/J23)*100</f>
        <v>#DIV/0!</v>
      </c>
      <c r="M23" s="40">
        <v>0</v>
      </c>
      <c r="N23" s="40">
        <v>48400</v>
      </c>
      <c r="O23" s="52"/>
      <c r="P23" s="23" t="s">
        <v>56</v>
      </c>
      <c r="Q23" s="17"/>
      <c r="R23" s="17"/>
      <c r="S23" s="19"/>
      <c r="T23" s="19"/>
      <c r="U23" s="19"/>
      <c r="V23" s="19"/>
      <c r="W23" s="19"/>
      <c r="X23" s="19"/>
      <c r="Y23" s="19"/>
      <c r="Z23" s="19"/>
    </row>
    <row r="24" spans="1:26" s="12" customFormat="1" ht="21" customHeight="1">
      <c r="A24" s="23" t="s">
        <v>57</v>
      </c>
      <c r="C24" s="41" t="s">
        <v>14</v>
      </c>
      <c r="D24" s="40">
        <f t="shared" si="6"/>
        <v>100000</v>
      </c>
      <c r="E24" s="40">
        <f t="shared" si="6"/>
        <v>50117.740000000005</v>
      </c>
      <c r="F24" s="52">
        <f>(E24/D24)*100</f>
        <v>50.11774000000001</v>
      </c>
      <c r="G24" s="40">
        <v>100000</v>
      </c>
      <c r="H24" s="40">
        <v>0</v>
      </c>
      <c r="I24" s="52">
        <f t="shared" si="7"/>
        <v>0</v>
      </c>
      <c r="J24" s="40">
        <v>0</v>
      </c>
      <c r="K24" s="40">
        <v>20416.5</v>
      </c>
      <c r="L24" s="53" t="s">
        <v>0</v>
      </c>
      <c r="M24" s="40">
        <v>0</v>
      </c>
      <c r="N24" s="40">
        <v>29701.24</v>
      </c>
      <c r="O24" s="52"/>
      <c r="P24" s="23" t="s">
        <v>57</v>
      </c>
      <c r="Q24" s="17"/>
      <c r="R24" s="17"/>
      <c r="S24" s="19"/>
      <c r="T24" s="19"/>
      <c r="U24" s="19"/>
      <c r="V24" s="19"/>
      <c r="W24" s="19"/>
      <c r="X24" s="19"/>
      <c r="Y24" s="19"/>
      <c r="Z24" s="19"/>
    </row>
    <row r="25" spans="1:26" s="5" customFormat="1" ht="25.5" customHeight="1">
      <c r="A25" s="22"/>
      <c r="B25" s="12"/>
      <c r="C25" s="43" t="s">
        <v>60</v>
      </c>
      <c r="D25" s="38">
        <f>D18+D8</f>
        <v>154843902.69</v>
      </c>
      <c r="E25" s="38">
        <f>E8+E18</f>
        <v>102381979.83000001</v>
      </c>
      <c r="F25" s="54">
        <f>(E25/D25)*100</f>
        <v>66.11947777819213</v>
      </c>
      <c r="G25" s="38">
        <f>G8+G18</f>
        <v>118243551</v>
      </c>
      <c r="H25" s="38">
        <f>H8+H18</f>
        <v>79089499.09</v>
      </c>
      <c r="I25" s="51">
        <f t="shared" si="7"/>
        <v>66.88694514088131</v>
      </c>
      <c r="J25" s="38">
        <f>J8+J18</f>
        <v>18061872</v>
      </c>
      <c r="K25" s="38">
        <f>K8+K18</f>
        <v>11953043.469999999</v>
      </c>
      <c r="L25" s="51">
        <f>(K25/J25)*100</f>
        <v>66.1783201098978</v>
      </c>
      <c r="M25" s="38">
        <f>M8+M18</f>
        <v>18538479.689999998</v>
      </c>
      <c r="N25" s="38">
        <f>N8+N18</f>
        <v>11339437.27</v>
      </c>
      <c r="O25" s="51">
        <f>(N25/M25)*100</f>
        <v>61.1670291179093</v>
      </c>
      <c r="Q25" s="17"/>
      <c r="R25" s="17"/>
      <c r="S25" s="18"/>
      <c r="T25" s="18"/>
      <c r="U25" s="18"/>
      <c r="V25" s="18"/>
      <c r="W25" s="18"/>
      <c r="X25" s="18"/>
      <c r="Y25" s="18"/>
      <c r="Z25" s="18"/>
    </row>
    <row r="26" spans="1:26" s="5" customFormat="1" ht="36" customHeight="1">
      <c r="A26" s="22"/>
      <c r="B26" s="12"/>
      <c r="C26" s="44" t="s">
        <v>63</v>
      </c>
      <c r="D26" s="38">
        <v>512070249.76</v>
      </c>
      <c r="E26" s="38">
        <v>274636236.56</v>
      </c>
      <c r="F26" s="51">
        <f>(E26/D26)*100</f>
        <v>53.63253121787842</v>
      </c>
      <c r="G26" s="38">
        <v>531499488.33</v>
      </c>
      <c r="H26" s="38">
        <v>285806070.97</v>
      </c>
      <c r="I26" s="51">
        <f t="shared" si="7"/>
        <v>53.773536427667715</v>
      </c>
      <c r="J26" s="45">
        <v>7990207</v>
      </c>
      <c r="K26" s="45">
        <v>1790522</v>
      </c>
      <c r="L26" s="55">
        <f>(K26/J26)*100</f>
        <v>22.408956363708725</v>
      </c>
      <c r="M26" s="45">
        <v>37204804</v>
      </c>
      <c r="N26" s="45">
        <v>26967905.48</v>
      </c>
      <c r="O26" s="55">
        <f>(N26/M26)*100</f>
        <v>72.48500887143499</v>
      </c>
      <c r="P26" s="27">
        <v>202</v>
      </c>
      <c r="Q26" s="28"/>
      <c r="R26" s="17"/>
      <c r="S26" s="18"/>
      <c r="T26" s="18"/>
      <c r="U26" s="18"/>
      <c r="V26" s="18"/>
      <c r="W26" s="18"/>
      <c r="X26" s="18"/>
      <c r="Y26" s="18"/>
      <c r="Z26" s="18"/>
    </row>
    <row r="27" spans="1:26" s="5" customFormat="1" ht="25.5" customHeight="1">
      <c r="A27" s="22" t="s">
        <v>66</v>
      </c>
      <c r="B27" s="12"/>
      <c r="C27" s="44" t="s">
        <v>65</v>
      </c>
      <c r="D27" s="38">
        <f>G27+J27+M27</f>
        <v>3221367.22</v>
      </c>
      <c r="E27" s="38">
        <f>H27+K27+N27</f>
        <v>2583635.81</v>
      </c>
      <c r="F27" s="51"/>
      <c r="G27" s="45">
        <v>155000</v>
      </c>
      <c r="H27" s="45">
        <v>155000</v>
      </c>
      <c r="I27" s="51">
        <f t="shared" si="7"/>
        <v>100</v>
      </c>
      <c r="J27" s="38">
        <v>866284</v>
      </c>
      <c r="K27" s="38">
        <v>473000</v>
      </c>
      <c r="L27" s="51"/>
      <c r="M27" s="38">
        <v>2200083.22</v>
      </c>
      <c r="N27" s="38">
        <v>1955635.81</v>
      </c>
      <c r="O27" s="55">
        <f>(N27/M27)*100</f>
        <v>88.88917438313993</v>
      </c>
      <c r="P27" s="27" t="s">
        <v>66</v>
      </c>
      <c r="Q27" s="28"/>
      <c r="R27" s="17"/>
      <c r="S27" s="18"/>
      <c r="T27" s="18"/>
      <c r="U27" s="18"/>
      <c r="V27" s="18"/>
      <c r="W27" s="18"/>
      <c r="X27" s="18"/>
      <c r="Y27" s="18"/>
      <c r="Z27" s="18"/>
    </row>
    <row r="28" spans="1:26" s="5" customFormat="1" ht="34.5" customHeight="1">
      <c r="A28" s="22" t="s">
        <v>76</v>
      </c>
      <c r="B28" s="12"/>
      <c r="C28" s="44" t="s">
        <v>75</v>
      </c>
      <c r="D28" s="38"/>
      <c r="E28" s="38"/>
      <c r="F28" s="51"/>
      <c r="G28" s="45">
        <v>32900</v>
      </c>
      <c r="H28" s="45">
        <v>32900</v>
      </c>
      <c r="I28" s="51"/>
      <c r="J28" s="38"/>
      <c r="K28" s="38"/>
      <c r="L28" s="51"/>
      <c r="M28" s="38"/>
      <c r="N28" s="38"/>
      <c r="O28" s="55"/>
      <c r="P28" s="27"/>
      <c r="Q28" s="28"/>
      <c r="R28" s="17"/>
      <c r="S28" s="18"/>
      <c r="T28" s="18"/>
      <c r="U28" s="18"/>
      <c r="V28" s="18"/>
      <c r="W28" s="18"/>
      <c r="X28" s="18"/>
      <c r="Y28" s="18"/>
      <c r="Z28" s="18"/>
    </row>
    <row r="29" spans="1:26" s="5" customFormat="1" ht="51" customHeight="1">
      <c r="A29" s="22" t="s">
        <v>77</v>
      </c>
      <c r="B29" s="12"/>
      <c r="C29" s="44" t="s">
        <v>59</v>
      </c>
      <c r="D29" s="38">
        <f>G29</f>
        <v>-1882238.8</v>
      </c>
      <c r="E29" s="38">
        <f>H29</f>
        <v>-1882238.8</v>
      </c>
      <c r="F29" s="51"/>
      <c r="G29" s="45">
        <v>-1882238.8</v>
      </c>
      <c r="H29" s="45">
        <v>-1882238.8</v>
      </c>
      <c r="I29" s="51"/>
      <c r="J29" s="38">
        <v>-32900</v>
      </c>
      <c r="K29" s="38">
        <v>-32900</v>
      </c>
      <c r="L29" s="51"/>
      <c r="M29" s="38">
        <v>0</v>
      </c>
      <c r="N29" s="38">
        <v>0</v>
      </c>
      <c r="O29" s="51"/>
      <c r="Q29" s="17"/>
      <c r="R29" s="17"/>
      <c r="S29" s="18"/>
      <c r="T29" s="18"/>
      <c r="U29" s="18"/>
      <c r="V29" s="18"/>
      <c r="W29" s="18"/>
      <c r="X29" s="18"/>
      <c r="Y29" s="18"/>
      <c r="Z29" s="18"/>
    </row>
    <row r="30" spans="1:26" s="9" customFormat="1" ht="25.5" customHeight="1">
      <c r="A30" s="25"/>
      <c r="B30" s="5"/>
      <c r="C30" s="46" t="s">
        <v>58</v>
      </c>
      <c r="D30" s="38">
        <f>D7-D31</f>
        <v>-9229427.569999814</v>
      </c>
      <c r="E30" s="38">
        <f>E7-E31</f>
        <v>-2240607.3499999642</v>
      </c>
      <c r="F30" s="51" t="s">
        <v>0</v>
      </c>
      <c r="G30" s="38">
        <f>G7-G31</f>
        <v>-4188209.6800000668</v>
      </c>
      <c r="H30" s="38">
        <f>H7-H31</f>
        <v>-4074977.9399998784</v>
      </c>
      <c r="I30" s="51" t="s">
        <v>0</v>
      </c>
      <c r="J30" s="38">
        <f>J7-J31</f>
        <v>0</v>
      </c>
      <c r="K30" s="38">
        <f>K7-K31</f>
        <v>155574.1400000006</v>
      </c>
      <c r="L30" s="49" t="s">
        <v>0</v>
      </c>
      <c r="M30" s="38">
        <f>M7-M31</f>
        <v>-5041217.890000008</v>
      </c>
      <c r="N30" s="38">
        <f>N7-N31</f>
        <v>1678796.450000003</v>
      </c>
      <c r="O30" s="49" t="s">
        <v>0</v>
      </c>
      <c r="P30" s="31"/>
      <c r="Q30" s="17"/>
      <c r="R30" s="17"/>
      <c r="S30" s="20"/>
      <c r="T30" s="20"/>
      <c r="U30" s="20"/>
      <c r="V30" s="20"/>
      <c r="W30" s="20"/>
      <c r="X30" s="20"/>
      <c r="Y30" s="20"/>
      <c r="Z30" s="20"/>
    </row>
    <row r="31" spans="1:18" s="5" customFormat="1" ht="25.5" customHeight="1">
      <c r="A31" s="22"/>
      <c r="C31" s="57" t="s">
        <v>17</v>
      </c>
      <c r="D31" s="38">
        <f>SUM(D32:D44)</f>
        <v>677482708.4399999</v>
      </c>
      <c r="E31" s="38">
        <f>SUM(E32:E44)</f>
        <v>379960220.74999994</v>
      </c>
      <c r="F31" s="51">
        <f aca="true" t="shared" si="8" ref="F31:F42">(E31/D31)*100</f>
        <v>56.08412082205201</v>
      </c>
      <c r="G31" s="38">
        <f>G32+G33+G34+G35+G36+G38+G39+G40+G41+G42+G43+G44+G37</f>
        <v>652236910.21</v>
      </c>
      <c r="H31" s="38">
        <f>H32+H33+H34+H35+H36+H38+H39+H40+H41+H42+H43+H44+H37</f>
        <v>367276209.1999999</v>
      </c>
      <c r="I31" s="51">
        <f aca="true" t="shared" si="9" ref="I31:I44">(H31/G31)*100</f>
        <v>56.31024608554404</v>
      </c>
      <c r="J31" s="38">
        <f>J32+J33+J34+J35+J36+J38+J39+J40+J41+J42+J43+J44</f>
        <v>26885463</v>
      </c>
      <c r="K31" s="38">
        <f>K32+K34+K35+K36+K37+K38+K39+K40+K41</f>
        <v>14028091.329999998</v>
      </c>
      <c r="L31" s="51">
        <f>(K31/J31)*100</f>
        <v>52.177235445043294</v>
      </c>
      <c r="M31" s="38">
        <f>M32+M33+M34+M35+M36+M37+M39+M40+M41</f>
        <v>62984584.800000004</v>
      </c>
      <c r="N31" s="38">
        <f>N32+N33+N34+N35+N36+N38+N39+N40+N44+N41</f>
        <v>38584182.11</v>
      </c>
      <c r="O31" s="51">
        <f>(N31/M31)*100</f>
        <v>61.25972288698806</v>
      </c>
      <c r="P31" s="32"/>
      <c r="Q31" s="16"/>
      <c r="R31" s="16"/>
    </row>
    <row r="32" spans="1:18" s="5" customFormat="1" ht="21" customHeight="1">
      <c r="A32" s="22" t="s">
        <v>33</v>
      </c>
      <c r="B32" s="9"/>
      <c r="C32" s="47" t="s">
        <v>18</v>
      </c>
      <c r="D32" s="38">
        <v>58757050</v>
      </c>
      <c r="E32" s="38">
        <v>38089688.06</v>
      </c>
      <c r="F32" s="51">
        <f t="shared" si="8"/>
        <v>64.82573250358894</v>
      </c>
      <c r="G32" s="56">
        <v>37043216.8</v>
      </c>
      <c r="H32" s="56">
        <v>22745923.99</v>
      </c>
      <c r="I32" s="52">
        <f t="shared" si="9"/>
        <v>61.40374933636973</v>
      </c>
      <c r="J32" s="56">
        <v>4015648.37</v>
      </c>
      <c r="K32" s="56">
        <v>2874886.54</v>
      </c>
      <c r="L32" s="40">
        <f>(K32/J32)*100</f>
        <v>71.59208862702289</v>
      </c>
      <c r="M32" s="56">
        <v>19168700</v>
      </c>
      <c r="N32" s="56">
        <v>12468877.53</v>
      </c>
      <c r="O32" s="40">
        <f aca="true" t="shared" si="10" ref="O32:O41">(N32/M32)*100</f>
        <v>65.04811244372335</v>
      </c>
      <c r="P32" s="32" t="s">
        <v>33</v>
      </c>
      <c r="Q32" s="16"/>
      <c r="R32" s="16"/>
    </row>
    <row r="33" spans="1:18" s="5" customFormat="1" ht="34.5" customHeight="1">
      <c r="A33" s="22" t="s">
        <v>34</v>
      </c>
      <c r="C33" s="44" t="s">
        <v>28</v>
      </c>
      <c r="D33" s="38">
        <f>M33</f>
        <v>1211300</v>
      </c>
      <c r="E33" s="38">
        <f>N33</f>
        <v>1211300</v>
      </c>
      <c r="F33" s="51">
        <f t="shared" si="8"/>
        <v>100</v>
      </c>
      <c r="G33" s="56">
        <v>1211300</v>
      </c>
      <c r="H33" s="56">
        <v>1211300</v>
      </c>
      <c r="I33" s="52">
        <f>(H33/G33)*100</f>
        <v>100</v>
      </c>
      <c r="J33" s="56"/>
      <c r="K33" s="56"/>
      <c r="L33" s="49" t="s">
        <v>0</v>
      </c>
      <c r="M33" s="56">
        <v>1211300</v>
      </c>
      <c r="N33" s="56">
        <v>1211300</v>
      </c>
      <c r="O33" s="40">
        <f t="shared" si="10"/>
        <v>100</v>
      </c>
      <c r="P33" s="32" t="s">
        <v>34</v>
      </c>
      <c r="Q33" s="16"/>
      <c r="R33" s="16"/>
    </row>
    <row r="34" spans="1:18" s="5" customFormat="1" ht="36.75" customHeight="1">
      <c r="A34" s="22" t="s">
        <v>35</v>
      </c>
      <c r="C34" s="46" t="s">
        <v>29</v>
      </c>
      <c r="D34" s="38">
        <v>4790343</v>
      </c>
      <c r="E34" s="38">
        <v>3609364.79</v>
      </c>
      <c r="F34" s="51">
        <f t="shared" si="8"/>
        <v>75.3466879094044</v>
      </c>
      <c r="G34" s="56">
        <v>4349140</v>
      </c>
      <c r="H34" s="56">
        <v>3359802.32</v>
      </c>
      <c r="I34" s="52">
        <f>(H34/G34)*100</f>
        <v>77.25210777303099</v>
      </c>
      <c r="J34" s="56">
        <v>477663</v>
      </c>
      <c r="K34" s="56">
        <v>296892.47</v>
      </c>
      <c r="L34" s="40">
        <f>(K34/J34)*100</f>
        <v>62.15521612517612</v>
      </c>
      <c r="M34" s="56">
        <v>20000</v>
      </c>
      <c r="N34" s="56">
        <v>9130</v>
      </c>
      <c r="O34" s="40">
        <f t="shared" si="10"/>
        <v>45.65</v>
      </c>
      <c r="P34" s="32" t="s">
        <v>35</v>
      </c>
      <c r="Q34" s="16"/>
      <c r="R34" s="16"/>
    </row>
    <row r="35" spans="1:18" s="5" customFormat="1" ht="21" customHeight="1">
      <c r="A35" s="22" t="s">
        <v>36</v>
      </c>
      <c r="C35" s="47" t="s">
        <v>19</v>
      </c>
      <c r="D35" s="38">
        <v>59560398.57</v>
      </c>
      <c r="E35" s="38">
        <v>40283010.86</v>
      </c>
      <c r="F35" s="51">
        <f t="shared" si="8"/>
        <v>67.63388396848332</v>
      </c>
      <c r="G35" s="56">
        <v>50168066</v>
      </c>
      <c r="H35" s="56">
        <v>35040598.79</v>
      </c>
      <c r="I35" s="52">
        <f>(H35/G35)*100</f>
        <v>69.84642140679689</v>
      </c>
      <c r="J35" s="56">
        <v>2942089.14</v>
      </c>
      <c r="K35" s="56">
        <v>1071780.51</v>
      </c>
      <c r="L35" s="40">
        <f>(K35/J35)*100</f>
        <v>36.42923307211555</v>
      </c>
      <c r="M35" s="56">
        <v>16913130.43</v>
      </c>
      <c r="N35" s="56">
        <v>11002473.19</v>
      </c>
      <c r="O35" s="40">
        <f t="shared" si="10"/>
        <v>65.05284894205123</v>
      </c>
      <c r="P35" s="32" t="s">
        <v>36</v>
      </c>
      <c r="Q35" s="16"/>
      <c r="R35" s="16"/>
    </row>
    <row r="36" spans="1:18" s="5" customFormat="1" ht="21" customHeight="1">
      <c r="A36" s="22" t="s">
        <v>37</v>
      </c>
      <c r="C36" s="47" t="s">
        <v>20</v>
      </c>
      <c r="D36" s="38">
        <v>20717295.16</v>
      </c>
      <c r="E36" s="38">
        <v>9443748.95</v>
      </c>
      <c r="F36" s="51">
        <f t="shared" si="8"/>
        <v>45.58388958146213</v>
      </c>
      <c r="G36" s="56">
        <v>5154108</v>
      </c>
      <c r="H36" s="56">
        <v>1908284.08</v>
      </c>
      <c r="I36" s="52">
        <f t="shared" si="9"/>
        <v>37.02452645540218</v>
      </c>
      <c r="J36" s="56">
        <v>11898050.89</v>
      </c>
      <c r="K36" s="56">
        <v>4268741.68</v>
      </c>
      <c r="L36" s="40">
        <f>(K36/J36)*100</f>
        <v>35.877655251817465</v>
      </c>
      <c r="M36" s="56">
        <v>8797636.27</v>
      </c>
      <c r="N36" s="56">
        <v>5159123.8</v>
      </c>
      <c r="O36" s="40">
        <f t="shared" si="10"/>
        <v>58.64215843513158</v>
      </c>
      <c r="P36" s="32" t="s">
        <v>37</v>
      </c>
      <c r="Q36" s="16"/>
      <c r="R36" s="16"/>
    </row>
    <row r="37" spans="1:18" ht="21" customHeight="1">
      <c r="A37" s="22" t="s">
        <v>62</v>
      </c>
      <c r="B37" s="5"/>
      <c r="C37" s="47" t="s">
        <v>61</v>
      </c>
      <c r="D37" s="38">
        <f>G37+J37+M37</f>
        <v>40000</v>
      </c>
      <c r="E37" s="38">
        <f aca="true" t="shared" si="11" ref="E37:E43">H37+K37+N37</f>
        <v>0</v>
      </c>
      <c r="F37" s="51">
        <f t="shared" si="8"/>
        <v>0</v>
      </c>
      <c r="G37" s="56">
        <v>40000</v>
      </c>
      <c r="H37" s="56"/>
      <c r="I37" s="52">
        <f t="shared" si="9"/>
        <v>0</v>
      </c>
      <c r="J37" s="56"/>
      <c r="K37" s="56"/>
      <c r="L37" s="40"/>
      <c r="M37" s="56">
        <v>0</v>
      </c>
      <c r="N37" s="56">
        <v>0</v>
      </c>
      <c r="O37" s="40">
        <v>0</v>
      </c>
      <c r="P37" s="32" t="s">
        <v>62</v>
      </c>
      <c r="Q37" s="16"/>
      <c r="R37" s="16"/>
    </row>
    <row r="38" spans="1:18" ht="21" customHeight="1">
      <c r="A38" s="22" t="s">
        <v>38</v>
      </c>
      <c r="B38" s="5"/>
      <c r="C38" s="47" t="s">
        <v>21</v>
      </c>
      <c r="D38" s="38">
        <f>G38+J38+M38</f>
        <v>461311051.32</v>
      </c>
      <c r="E38" s="38">
        <f t="shared" si="11"/>
        <v>243612468.17</v>
      </c>
      <c r="F38" s="51">
        <f t="shared" si="8"/>
        <v>52.80872146308329</v>
      </c>
      <c r="G38" s="56">
        <v>461311051.32</v>
      </c>
      <c r="H38" s="56">
        <v>243612468.17</v>
      </c>
      <c r="I38" s="52">
        <f t="shared" si="9"/>
        <v>52.80872146308329</v>
      </c>
      <c r="J38" s="56">
        <v>0</v>
      </c>
      <c r="K38" s="56"/>
      <c r="L38" s="49" t="s">
        <v>0</v>
      </c>
      <c r="M38" s="56">
        <v>0</v>
      </c>
      <c r="N38" s="56">
        <v>0</v>
      </c>
      <c r="O38" s="49" t="s">
        <v>0</v>
      </c>
      <c r="P38" s="32"/>
      <c r="Q38" s="16"/>
      <c r="R38" s="16"/>
    </row>
    <row r="39" spans="1:18" ht="21" customHeight="1">
      <c r="A39" s="22" t="s">
        <v>39</v>
      </c>
      <c r="B39" s="5"/>
      <c r="C39" s="47" t="s">
        <v>22</v>
      </c>
      <c r="D39" s="38">
        <v>46062277.02</v>
      </c>
      <c r="E39" s="38">
        <v>29695787.55</v>
      </c>
      <c r="F39" s="51">
        <f t="shared" si="8"/>
        <v>64.4687789470465</v>
      </c>
      <c r="G39" s="56">
        <v>41923509.72</v>
      </c>
      <c r="H39" s="56">
        <v>27529220.98</v>
      </c>
      <c r="I39" s="52">
        <f t="shared" si="9"/>
        <v>65.6653537928074</v>
      </c>
      <c r="J39" s="56">
        <v>7257823.6</v>
      </c>
      <c r="K39" s="56">
        <v>5422382.72</v>
      </c>
      <c r="L39" s="40">
        <f>(K39/J39)*100</f>
        <v>74.71086401163015</v>
      </c>
      <c r="M39" s="56">
        <v>16822429.1</v>
      </c>
      <c r="N39" s="56">
        <v>8712965.09</v>
      </c>
      <c r="O39" s="40">
        <f t="shared" si="10"/>
        <v>51.79373940711095</v>
      </c>
      <c r="P39" s="34" t="s">
        <v>39</v>
      </c>
      <c r="Q39" s="33"/>
      <c r="R39" s="16"/>
    </row>
    <row r="40" spans="1:18" ht="21" customHeight="1">
      <c r="A40" s="22" t="s">
        <v>40</v>
      </c>
      <c r="B40" s="5"/>
      <c r="C40" s="47" t="s">
        <v>23</v>
      </c>
      <c r="D40" s="38">
        <f>G40</f>
        <v>16958654.39</v>
      </c>
      <c r="E40" s="38">
        <f>H40</f>
        <v>7129735.84</v>
      </c>
      <c r="F40" s="51">
        <f t="shared" si="8"/>
        <v>42.04187240353331</v>
      </c>
      <c r="G40" s="56">
        <v>16958654.39</v>
      </c>
      <c r="H40" s="56">
        <v>7129735.84</v>
      </c>
      <c r="I40" s="52">
        <f t="shared" si="9"/>
        <v>42.04187240353331</v>
      </c>
      <c r="J40" s="56">
        <v>244188</v>
      </c>
      <c r="K40" s="56">
        <v>83517.41</v>
      </c>
      <c r="L40" s="40">
        <f>(K40/J40)*100</f>
        <v>34.2020942880076</v>
      </c>
      <c r="M40" s="56">
        <v>0</v>
      </c>
      <c r="N40" s="56">
        <v>0</v>
      </c>
      <c r="O40" s="40"/>
      <c r="P40" s="34">
        <v>10</v>
      </c>
      <c r="Q40" s="33"/>
      <c r="R40" s="16"/>
    </row>
    <row r="41" spans="1:18" ht="21" customHeight="1">
      <c r="A41" s="22" t="s">
        <v>41</v>
      </c>
      <c r="B41" s="5"/>
      <c r="C41" s="47" t="s">
        <v>30</v>
      </c>
      <c r="D41" s="38">
        <f>G41+J41+M41</f>
        <v>7994338.98</v>
      </c>
      <c r="E41" s="38">
        <f t="shared" si="11"/>
        <v>6816966.53</v>
      </c>
      <c r="F41" s="51">
        <f t="shared" si="8"/>
        <v>85.27242273631984</v>
      </c>
      <c r="G41" s="56">
        <v>7892949.98</v>
      </c>
      <c r="H41" s="56">
        <v>6786764.03</v>
      </c>
      <c r="I41" s="52">
        <f t="shared" si="9"/>
        <v>85.98513923434238</v>
      </c>
      <c r="J41" s="56">
        <v>50000</v>
      </c>
      <c r="K41" s="56">
        <v>9890</v>
      </c>
      <c r="L41" s="40"/>
      <c r="M41" s="56">
        <v>51389</v>
      </c>
      <c r="N41" s="56">
        <v>20312.5</v>
      </c>
      <c r="O41" s="40">
        <f t="shared" si="10"/>
        <v>39.5269415633696</v>
      </c>
      <c r="P41" s="32" t="s">
        <v>41</v>
      </c>
      <c r="Q41" s="33"/>
      <c r="R41" s="16"/>
    </row>
    <row r="42" spans="1:18" ht="21" customHeight="1">
      <c r="A42" s="22" t="s">
        <v>42</v>
      </c>
      <c r="B42" s="5"/>
      <c r="C42" s="47" t="s">
        <v>31</v>
      </c>
      <c r="D42" s="38">
        <f>G42+J42+M42</f>
        <v>80000</v>
      </c>
      <c r="E42" s="38">
        <f t="shared" si="11"/>
        <v>68150</v>
      </c>
      <c r="F42" s="51">
        <f t="shared" si="8"/>
        <v>85.1875</v>
      </c>
      <c r="G42" s="56">
        <v>80000</v>
      </c>
      <c r="H42" s="56">
        <v>68150</v>
      </c>
      <c r="I42" s="52">
        <f t="shared" si="9"/>
        <v>85.1875</v>
      </c>
      <c r="J42" s="56"/>
      <c r="K42" s="56"/>
      <c r="L42" s="40"/>
      <c r="M42" s="56"/>
      <c r="N42" s="56"/>
      <c r="O42" s="40"/>
      <c r="P42" s="32"/>
      <c r="Q42" s="16"/>
      <c r="R42" s="16"/>
    </row>
    <row r="43" spans="1:18" ht="40.5" customHeight="1">
      <c r="A43" s="22" t="s">
        <v>43</v>
      </c>
      <c r="B43" s="5"/>
      <c r="C43" s="44" t="s">
        <v>32</v>
      </c>
      <c r="D43" s="38">
        <f>G43+J43+M43</f>
        <v>0</v>
      </c>
      <c r="E43" s="38">
        <f t="shared" si="11"/>
        <v>0</v>
      </c>
      <c r="F43" s="51"/>
      <c r="G43" s="56">
        <v>0</v>
      </c>
      <c r="H43" s="56">
        <v>0</v>
      </c>
      <c r="I43" s="52"/>
      <c r="J43" s="56"/>
      <c r="K43" s="56"/>
      <c r="L43" s="40"/>
      <c r="M43" s="56"/>
      <c r="N43" s="56"/>
      <c r="O43" s="40"/>
      <c r="P43" s="32"/>
      <c r="Q43" s="16"/>
      <c r="R43" s="16"/>
    </row>
    <row r="44" spans="1:18" ht="21" customHeight="1">
      <c r="A44" s="22" t="s">
        <v>44</v>
      </c>
      <c r="B44" s="5"/>
      <c r="C44" s="47" t="s">
        <v>24</v>
      </c>
      <c r="D44" s="38"/>
      <c r="E44" s="38"/>
      <c r="F44" s="51"/>
      <c r="G44" s="56">
        <v>26104914</v>
      </c>
      <c r="H44" s="56">
        <v>17883961</v>
      </c>
      <c r="I44" s="52">
        <f t="shared" si="9"/>
        <v>68.50802496418873</v>
      </c>
      <c r="J44" s="56">
        <v>0</v>
      </c>
      <c r="K44" s="56">
        <v>0</v>
      </c>
      <c r="L44" s="49" t="s">
        <v>0</v>
      </c>
      <c r="M44" s="56">
        <v>0</v>
      </c>
      <c r="N44" s="56">
        <v>0</v>
      </c>
      <c r="O44" s="40"/>
      <c r="P44" s="32"/>
      <c r="Q44" s="16"/>
      <c r="R44" s="16"/>
    </row>
    <row r="45" spans="1:16" ht="12.75" customHeight="1">
      <c r="A45" s="5"/>
      <c r="B45" s="5"/>
      <c r="C45" s="15"/>
      <c r="D45" s="2"/>
      <c r="E45" s="2"/>
      <c r="F45" s="7"/>
      <c r="G45" s="2"/>
      <c r="H45" s="2"/>
      <c r="I45" s="2"/>
      <c r="J45" s="2"/>
      <c r="K45" s="2"/>
      <c r="L45" s="2"/>
      <c r="M45" s="2"/>
      <c r="N45" s="2"/>
      <c r="O45" s="2"/>
      <c r="P45" s="30"/>
    </row>
    <row r="46" spans="1:15" ht="14.25" customHeight="1">
      <c r="A46" s="5"/>
      <c r="B46" s="5"/>
      <c r="C46" s="14" t="s">
        <v>80</v>
      </c>
      <c r="D46" s="3"/>
      <c r="E46" s="3"/>
      <c r="F46" s="8"/>
      <c r="G46" s="3"/>
      <c r="H46" s="4"/>
      <c r="I46" s="4"/>
      <c r="J46" s="4"/>
      <c r="K46" s="4"/>
      <c r="L46" s="4"/>
      <c r="M46" s="2"/>
      <c r="N46" s="2"/>
      <c r="O46" s="2"/>
    </row>
    <row r="47" spans="1:15" ht="18.75">
      <c r="A47" s="5"/>
      <c r="B47" s="5"/>
      <c r="C47" s="14" t="s">
        <v>25</v>
      </c>
      <c r="D47" s="3"/>
      <c r="E47" s="3"/>
      <c r="F47" s="8"/>
      <c r="G47" s="3"/>
      <c r="H47" s="60" t="s">
        <v>81</v>
      </c>
      <c r="I47" s="60"/>
      <c r="J47" s="60"/>
      <c r="K47" s="60"/>
      <c r="L47" s="60"/>
      <c r="M47" s="2"/>
      <c r="N47" s="2"/>
      <c r="O47" s="2"/>
    </row>
  </sheetData>
  <sheetProtection/>
  <mergeCells count="8">
    <mergeCell ref="H47:L47"/>
    <mergeCell ref="C2:O2"/>
    <mergeCell ref="D5:F5"/>
    <mergeCell ref="G5:I5"/>
    <mergeCell ref="J5:L5"/>
    <mergeCell ref="M5:O5"/>
    <mergeCell ref="C5:C6"/>
    <mergeCell ref="D3:L3"/>
  </mergeCells>
  <printOptions/>
  <pageMargins left="0.1968503937007874" right="0.1968503937007874" top="0.03937007874015748" bottom="0.03937007874015748" header="0.03937007874015748" footer="0.0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2018-10-04T12:24:05Z</cp:lastPrinted>
  <dcterms:created xsi:type="dcterms:W3CDTF">2008-01-31T10:30:40Z</dcterms:created>
  <dcterms:modified xsi:type="dcterms:W3CDTF">2018-10-04T12:24:08Z</dcterms:modified>
  <cp:category/>
  <cp:version/>
  <cp:contentType/>
  <cp:contentStatus/>
</cp:coreProperties>
</file>