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консол.'!$A$1:$N$47</definedName>
  </definedNames>
  <calcPr fullCalcOnLoad="1"/>
</workbook>
</file>

<file path=xl/sharedStrings.xml><?xml version="1.0" encoding="utf-8"?>
<sst xmlns="http://schemas.openxmlformats.org/spreadsheetml/2006/main" count="75" uniqueCount="51">
  <si>
    <t>-</t>
  </si>
  <si>
    <t>Всего  доходов</t>
  </si>
  <si>
    <t>консолидированный бюджет</t>
  </si>
  <si>
    <t>районный бюджет</t>
  </si>
  <si>
    <t>бюджет городского поселения</t>
  </si>
  <si>
    <t>бюджеты сельских поселений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</si>
  <si>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</si>
  <si>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</si>
  <si>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</si>
  <si>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</si>
  <si>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</si>
  <si>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</si>
  <si>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</si>
  <si>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</si>
  <si>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</si>
  <si>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</si>
  <si>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</si>
  <si>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</si>
  <si>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</si>
  <si>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</si>
  <si>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</si>
  <si>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</si>
  <si>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</si>
  <si>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</si>
  <si>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</si>
  <si>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Ядринской райадминистрации ЧР</t>
  </si>
  <si>
    <t>Плата за негативное воздействие на окружающую среду</t>
  </si>
  <si>
    <t>Налоги на совокупный доход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</si>
  <si>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</si>
  <si>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</si>
  <si>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</si>
  <si>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</si>
  <si>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</si>
  <si>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</si>
  <si>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</si>
  <si>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</si>
  <si>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</si>
  <si>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</si>
  <si>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</si>
  <si>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</si>
  <si>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</si>
  <si>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</si>
  <si>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</si>
  <si>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</si>
  <si>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</si>
  <si>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</si>
  <si>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</si>
  <si>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</si>
  <si>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Начальник финансового отдела</t>
  </si>
  <si>
    <t>В.А. Облинова</t>
  </si>
  <si>
    <t>Справка по исполнению доходов и расходов бюджета Ядринского района Чувашской Республики за январь - ноябрь 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</si>
</sst>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48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171" fontId="1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4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/>
    </xf>
    <xf numFmtId="171" fontId="5" fillId="32" borderId="10" xfId="58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1" fontId="4" fillId="32" borderId="10" xfId="58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5" fillId="32" borderId="10" xfId="0" applyNumberFormat="1" applyFont="1" applyFill="1" applyBorder="1" applyAlignment="1">
      <alignment horizontal="center" vertical="center"/>
    </xf>
    <xf numFmtId="171" fontId="4" fillId="0" borderId="10" xfId="58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70" zoomScaleNormal="75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38" sqref="Q38"/>
    </sheetView>
  </sheetViews>
  <sheetFormatPr defaultColWidth="9.00390625" defaultRowHeight="12.75"/>
  <cols>
    <col min="1" max="1" width="2.875" style="0" customWidth="1"/>
    <col min="2" max="2" width="56.75390625" style="11" customWidth="1"/>
    <col min="3" max="3" width="22.25390625" style="5" customWidth="1"/>
    <col min="4" max="4" width="21.125" style="5" customWidth="1"/>
    <col min="5" max="5" width="12.125" style="9" customWidth="1"/>
    <col min="6" max="6" width="22.125" style="5" customWidth="1"/>
    <col min="7" max="7" width="21.75390625" style="5" customWidth="1"/>
    <col min="8" max="8" width="12.25390625" style="5" customWidth="1"/>
    <col min="9" max="9" width="20.375" style="5" customWidth="1"/>
    <col min="10" max="10" width="20.125" style="5" customWidth="1"/>
    <col min="11" max="11" width="11.75390625" style="49" customWidth="1"/>
    <col min="12" max="13" width="20.25390625" style="5" customWidth="1"/>
    <col min="14" max="14" width="12.00390625" style="49" customWidth="1"/>
    <col min="15" max="16" width="23.75390625" style="5" bestFit="1" customWidth="1"/>
    <col min="17" max="19" width="9.125" style="5" customWidth="1"/>
  </cols>
  <sheetData>
    <row r="1" spans="10:13" ht="1.5" customHeight="1">
      <c r="J1" s="23"/>
      <c r="M1" s="23"/>
    </row>
    <row r="2" spans="2:14" ht="31.5" customHeight="1">
      <c r="B2" s="59" t="s">
        <v>50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2:14" ht="31.5" customHeight="1">
      <c r="B3" s="47"/>
      <c r="C3" s="59" t="s">
        <v>47</v>
      </c>
      <c r="D3" s="59"/>
      <c r="E3" s="59"/>
      <c r="F3" s="59"/>
      <c r="G3" s="59"/>
      <c r="H3" s="59"/>
      <c r="I3" s="59"/>
      <c r="J3" s="59"/>
      <c r="K3" s="59"/>
      <c r="L3" s="47"/>
      <c r="M3" s="47"/>
      <c r="N3" s="47"/>
    </row>
    <row r="4" spans="2:14" ht="15.75">
      <c r="B4" s="10"/>
      <c r="C4" s="1"/>
      <c r="D4" s="1"/>
      <c r="E4" s="6"/>
      <c r="F4" s="1"/>
      <c r="G4" s="1"/>
      <c r="H4" s="1"/>
      <c r="I4" s="1"/>
      <c r="J4" s="1"/>
      <c r="K4" s="50"/>
      <c r="L4" s="1"/>
      <c r="M4" s="1"/>
      <c r="N4" s="50"/>
    </row>
    <row r="5" spans="2:14" s="5" customFormat="1" ht="22.5" customHeight="1">
      <c r="B5" s="61"/>
      <c r="C5" s="60" t="s">
        <v>2</v>
      </c>
      <c r="D5" s="60"/>
      <c r="E5" s="60"/>
      <c r="F5" s="60" t="s">
        <v>3</v>
      </c>
      <c r="G5" s="60"/>
      <c r="H5" s="60"/>
      <c r="I5" s="60" t="s">
        <v>4</v>
      </c>
      <c r="J5" s="60"/>
      <c r="K5" s="60"/>
      <c r="L5" s="60" t="s">
        <v>5</v>
      </c>
      <c r="M5" s="60"/>
      <c r="N5" s="60"/>
    </row>
    <row r="6" spans="2:14" s="5" customFormat="1" ht="20.25" customHeight="1">
      <c r="B6" s="62"/>
      <c r="C6" s="38" t="s">
        <v>45</v>
      </c>
      <c r="D6" s="25" t="s">
        <v>6</v>
      </c>
      <c r="E6" s="26" t="s">
        <v>7</v>
      </c>
      <c r="F6" s="38" t="s">
        <v>45</v>
      </c>
      <c r="G6" s="25" t="s">
        <v>6</v>
      </c>
      <c r="H6" s="26" t="s">
        <v>7</v>
      </c>
      <c r="I6" s="38" t="s">
        <v>45</v>
      </c>
      <c r="J6" s="25" t="s">
        <v>6</v>
      </c>
      <c r="K6" s="26" t="s">
        <v>7</v>
      </c>
      <c r="L6" s="38" t="s">
        <v>45</v>
      </c>
      <c r="M6" s="25" t="s">
        <v>6</v>
      </c>
      <c r="N6" s="26" t="s">
        <v>7</v>
      </c>
    </row>
    <row r="7" spans="1:24" s="5" customFormat="1" ht="25.5" customHeight="1">
      <c r="A7" s="12"/>
      <c r="B7" s="46" t="s">
        <v>1</v>
      </c>
      <c r="C7" s="28">
        <f>C25+C26+C29+C27</f>
        <v>601424237.8400002</v>
      </c>
      <c r="D7" s="28">
        <f>D25+D26+D29+D27</f>
        <v>518832332.34999996</v>
      </c>
      <c r="E7" s="41">
        <f aca="true" t="shared" si="0" ref="E7:E22">(D7/C7)*100</f>
        <v>86.26728018368084</v>
      </c>
      <c r="F7" s="28">
        <f>F25+F26+F27+F28+F29</f>
        <v>581235352.53</v>
      </c>
      <c r="G7" s="28">
        <f>G25+G26+G27+G28+G29</f>
        <v>497951967.33</v>
      </c>
      <c r="H7" s="41">
        <f>(G7/F7)*100</f>
        <v>85.67131458238315</v>
      </c>
      <c r="I7" s="28">
        <f>I25+I26+I29+I27</f>
        <v>25260163</v>
      </c>
      <c r="J7" s="28">
        <f>J25+J26+J29+J27</f>
        <v>21041740.38</v>
      </c>
      <c r="K7" s="48">
        <f aca="true" t="shared" si="1" ref="K7:K14">(J7/I7)*100</f>
        <v>83.30009739050377</v>
      </c>
      <c r="L7" s="28">
        <f>L25+L26+L29+L27</f>
        <v>57481005.669999994</v>
      </c>
      <c r="M7" s="28">
        <f>M25+M26+M29+M27</f>
        <v>52653437.25</v>
      </c>
      <c r="N7" s="48">
        <f aca="true" t="shared" si="2" ref="N7:N14">(M7/L7)*100</f>
        <v>91.60145449139287</v>
      </c>
      <c r="O7" s="17"/>
      <c r="P7" s="17"/>
      <c r="Q7" s="18"/>
      <c r="R7" s="18"/>
      <c r="S7" s="18"/>
      <c r="T7" s="18"/>
      <c r="U7" s="18"/>
      <c r="V7" s="18"/>
      <c r="W7" s="18"/>
      <c r="X7" s="18"/>
    </row>
    <row r="8" spans="1:24" s="12" customFormat="1" ht="24" customHeight="1">
      <c r="A8" s="5"/>
      <c r="B8" s="27" t="s">
        <v>8</v>
      </c>
      <c r="C8" s="28">
        <f>F8+I8+L8</f>
        <v>119626139</v>
      </c>
      <c r="D8" s="28">
        <f aca="true" t="shared" si="3" ref="C8:D10">G8+J8+M8</f>
        <v>114801219.16</v>
      </c>
      <c r="E8" s="41">
        <f t="shared" si="0"/>
        <v>95.9666675859195</v>
      </c>
      <c r="F8" s="28">
        <f>F9+F11+F12+F14+F15+F16+F17+F10+F13</f>
        <v>91741639</v>
      </c>
      <c r="G8" s="28">
        <f>G9+G11+G12+G14+G15+G16+G17+G10+G13</f>
        <v>88196562.86999999</v>
      </c>
      <c r="H8" s="41">
        <f>(G8/F8)*100</f>
        <v>96.13580466989475</v>
      </c>
      <c r="I8" s="28">
        <f>I9+I10+I11+I12+I14+I16+I17</f>
        <v>14657072</v>
      </c>
      <c r="J8" s="28">
        <f>J9+J10+J11+J12+J14+J15+J16+J17</f>
        <v>13423162.67</v>
      </c>
      <c r="K8" s="48">
        <f t="shared" si="1"/>
        <v>91.58147459465302</v>
      </c>
      <c r="L8" s="28">
        <f>L9+L10+L11+L12+L14+L16+L17</f>
        <v>13227428</v>
      </c>
      <c r="M8" s="28">
        <f>M9+M10+M11+M12+M14+M15+M16+M17</f>
        <v>13181493.620000001</v>
      </c>
      <c r="N8" s="48">
        <f t="shared" si="2"/>
        <v>99.65273384969476</v>
      </c>
      <c r="O8" s="17"/>
      <c r="P8" s="17"/>
      <c r="Q8" s="19"/>
      <c r="R8" s="19"/>
      <c r="S8" s="19"/>
      <c r="T8" s="19"/>
      <c r="U8" s="19"/>
      <c r="V8" s="19"/>
      <c r="W8" s="19"/>
      <c r="X8" s="19"/>
    </row>
    <row r="9" spans="2:24" s="5" customFormat="1" ht="21" customHeight="1">
      <c r="B9" s="29" t="s">
        <v>9</v>
      </c>
      <c r="C9" s="30">
        <f t="shared" si="3"/>
        <v>78343018</v>
      </c>
      <c r="D9" s="30">
        <f t="shared" si="3"/>
        <v>75279249.33</v>
      </c>
      <c r="E9" s="42">
        <f t="shared" si="0"/>
        <v>96.08928945014603</v>
      </c>
      <c r="F9" s="30">
        <v>67613860</v>
      </c>
      <c r="G9" s="30">
        <v>64961488.37</v>
      </c>
      <c r="H9" s="42">
        <f>(G9/F9)*100</f>
        <v>96.07717762304947</v>
      </c>
      <c r="I9" s="30">
        <v>9806500</v>
      </c>
      <c r="J9" s="30">
        <v>9372695.6</v>
      </c>
      <c r="K9" s="51">
        <f t="shared" si="1"/>
        <v>95.57635853770458</v>
      </c>
      <c r="L9" s="30">
        <v>922658</v>
      </c>
      <c r="M9" s="30">
        <v>945065.36</v>
      </c>
      <c r="N9" s="51">
        <f t="shared" si="2"/>
        <v>102.42856616427756</v>
      </c>
      <c r="O9" s="17"/>
      <c r="P9" s="17"/>
      <c r="Q9" s="18"/>
      <c r="R9" s="18"/>
      <c r="S9" s="18"/>
      <c r="T9" s="18"/>
      <c r="U9" s="18"/>
      <c r="V9" s="18"/>
      <c r="W9" s="18"/>
      <c r="X9" s="18"/>
    </row>
    <row r="10" spans="2:24" s="5" customFormat="1" ht="21" customHeight="1">
      <c r="B10" s="29" t="s">
        <v>40</v>
      </c>
      <c r="C10" s="30">
        <f t="shared" si="3"/>
        <v>9260884</v>
      </c>
      <c r="D10" s="30">
        <f t="shared" si="3"/>
        <v>8966557.120000001</v>
      </c>
      <c r="E10" s="42">
        <f t="shared" si="0"/>
        <v>96.82182737630663</v>
      </c>
      <c r="F10" s="30">
        <v>4730779</v>
      </c>
      <c r="G10" s="30">
        <v>4580426.65</v>
      </c>
      <c r="H10" s="42">
        <f>G10/F10*100</f>
        <v>96.8218268069593</v>
      </c>
      <c r="I10" s="30">
        <v>721572</v>
      </c>
      <c r="J10" s="30">
        <v>698639.13</v>
      </c>
      <c r="K10" s="51">
        <f t="shared" si="1"/>
        <v>96.82181819693669</v>
      </c>
      <c r="L10" s="30">
        <v>3808533</v>
      </c>
      <c r="M10" s="30">
        <v>3687491.34</v>
      </c>
      <c r="N10" s="51">
        <f t="shared" si="2"/>
        <v>96.821829822664</v>
      </c>
      <c r="O10" s="17"/>
      <c r="P10" s="17"/>
      <c r="Q10" s="18"/>
      <c r="R10" s="18"/>
      <c r="S10" s="18"/>
      <c r="T10" s="18"/>
      <c r="U10" s="18"/>
      <c r="V10" s="18"/>
      <c r="W10" s="18"/>
      <c r="X10" s="18"/>
    </row>
    <row r="11" spans="2:24" s="5" customFormat="1" ht="21" customHeight="1">
      <c r="B11" s="29" t="s">
        <v>27</v>
      </c>
      <c r="C11" s="30">
        <f aca="true" t="shared" si="4" ref="C11:C17">F11+I11+L11</f>
        <v>13750564</v>
      </c>
      <c r="D11" s="30">
        <f aca="true" t="shared" si="5" ref="D11:D17">G11+J11+M11</f>
        <v>14117185.94</v>
      </c>
      <c r="E11" s="42">
        <f t="shared" si="0"/>
        <v>102.66623201782849</v>
      </c>
      <c r="F11" s="30">
        <v>13597000</v>
      </c>
      <c r="G11" s="30">
        <v>13771608.43</v>
      </c>
      <c r="H11" s="42">
        <f>(G11/F11)*100</f>
        <v>101.28416878723247</v>
      </c>
      <c r="I11" s="30">
        <v>5000</v>
      </c>
      <c r="J11" s="30">
        <v>1382.94</v>
      </c>
      <c r="K11" s="51">
        <f t="shared" si="1"/>
        <v>27.6588</v>
      </c>
      <c r="L11" s="30">
        <v>148564</v>
      </c>
      <c r="M11" s="30">
        <v>344194.57</v>
      </c>
      <c r="N11" s="51">
        <f t="shared" si="2"/>
        <v>231.6810061656929</v>
      </c>
      <c r="O11" s="17"/>
      <c r="P11" s="17"/>
      <c r="Q11" s="18"/>
      <c r="R11" s="18"/>
      <c r="S11" s="18"/>
      <c r="T11" s="18"/>
      <c r="U11" s="18"/>
      <c r="V11" s="18"/>
      <c r="W11" s="18"/>
      <c r="X11" s="18"/>
    </row>
    <row r="12" spans="2:24" s="5" customFormat="1" ht="21" customHeight="1">
      <c r="B12" s="29" t="s">
        <v>11</v>
      </c>
      <c r="C12" s="30">
        <f t="shared" si="4"/>
        <v>2148400</v>
      </c>
      <c r="D12" s="30">
        <f t="shared" si="5"/>
        <v>2402130.65</v>
      </c>
      <c r="E12" s="42">
        <f t="shared" si="0"/>
        <v>111.81021457829081</v>
      </c>
      <c r="F12" s="30">
        <v>0</v>
      </c>
      <c r="G12" s="30">
        <v>0</v>
      </c>
      <c r="H12" s="42" t="s">
        <v>0</v>
      </c>
      <c r="I12" s="30">
        <v>956000</v>
      </c>
      <c r="J12" s="30">
        <v>1060807.77</v>
      </c>
      <c r="K12" s="51">
        <f t="shared" si="1"/>
        <v>110.96315585774059</v>
      </c>
      <c r="L12" s="30">
        <v>1192400</v>
      </c>
      <c r="M12" s="30">
        <v>1341322.88</v>
      </c>
      <c r="N12" s="51">
        <f t="shared" si="2"/>
        <v>112.48933914793693</v>
      </c>
      <c r="O12" s="17"/>
      <c r="P12" s="17"/>
      <c r="Q12" s="18"/>
      <c r="R12" s="18"/>
      <c r="S12" s="18"/>
      <c r="T12" s="18"/>
      <c r="U12" s="18"/>
      <c r="V12" s="18"/>
      <c r="W12" s="18"/>
      <c r="X12" s="18"/>
    </row>
    <row r="13" spans="2:24" s="5" customFormat="1" ht="21" customHeight="1">
      <c r="B13" s="31" t="s">
        <v>41</v>
      </c>
      <c r="C13" s="30">
        <f>F13</f>
        <v>1700000</v>
      </c>
      <c r="D13" s="30">
        <f>G13</f>
        <v>1433950.13</v>
      </c>
      <c r="E13" s="42">
        <f t="shared" si="0"/>
        <v>84.35000764705882</v>
      </c>
      <c r="F13" s="30">
        <v>1700000</v>
      </c>
      <c r="G13" s="30">
        <v>1433950.13</v>
      </c>
      <c r="H13" s="42">
        <f>G13/F13*100</f>
        <v>84.35000764705882</v>
      </c>
      <c r="I13" s="30"/>
      <c r="J13" s="30"/>
      <c r="K13" s="51"/>
      <c r="L13" s="30"/>
      <c r="M13" s="30"/>
      <c r="N13" s="51"/>
      <c r="O13" s="17"/>
      <c r="P13" s="17"/>
      <c r="Q13" s="18"/>
      <c r="R13" s="18"/>
      <c r="S13" s="18"/>
      <c r="T13" s="18"/>
      <c r="U13" s="18"/>
      <c r="V13" s="18"/>
      <c r="W13" s="18"/>
      <c r="X13" s="18"/>
    </row>
    <row r="14" spans="1:24" s="5" customFormat="1" ht="21" customHeight="1">
      <c r="A14" s="12"/>
      <c r="B14" s="29" t="s">
        <v>10</v>
      </c>
      <c r="C14" s="30">
        <f t="shared" si="4"/>
        <v>10149273</v>
      </c>
      <c r="D14" s="30">
        <f t="shared" si="5"/>
        <v>9013947.95</v>
      </c>
      <c r="E14" s="42">
        <f t="shared" si="0"/>
        <v>88.8137303036385</v>
      </c>
      <c r="F14" s="30">
        <v>0</v>
      </c>
      <c r="G14" s="30">
        <v>0</v>
      </c>
      <c r="H14" s="42" t="s">
        <v>0</v>
      </c>
      <c r="I14" s="30">
        <v>3168000</v>
      </c>
      <c r="J14" s="30">
        <v>2289637.23</v>
      </c>
      <c r="K14" s="51">
        <f t="shared" si="1"/>
        <v>72.27390246212121</v>
      </c>
      <c r="L14" s="30">
        <v>6981273</v>
      </c>
      <c r="M14" s="30">
        <v>6724310.72</v>
      </c>
      <c r="N14" s="51">
        <f t="shared" si="2"/>
        <v>96.31926326330455</v>
      </c>
      <c r="O14" s="17"/>
      <c r="P14" s="17"/>
      <c r="Q14" s="18"/>
      <c r="R14" s="18"/>
      <c r="S14" s="18"/>
      <c r="T14" s="18"/>
      <c r="U14" s="18"/>
      <c r="V14" s="18"/>
      <c r="W14" s="18"/>
      <c r="X14" s="18"/>
    </row>
    <row r="15" spans="2:24" s="12" customFormat="1" ht="21" customHeight="1">
      <c r="B15" s="31" t="s">
        <v>12</v>
      </c>
      <c r="C15" s="30">
        <f t="shared" si="4"/>
        <v>900000</v>
      </c>
      <c r="D15" s="30">
        <f t="shared" si="5"/>
        <v>851027.58</v>
      </c>
      <c r="E15" s="42">
        <f t="shared" si="0"/>
        <v>94.55861999999999</v>
      </c>
      <c r="F15" s="30">
        <v>900000</v>
      </c>
      <c r="G15" s="30">
        <v>851027.58</v>
      </c>
      <c r="H15" s="42">
        <f>(G15/F15)*100</f>
        <v>94.55861999999999</v>
      </c>
      <c r="I15" s="30">
        <v>0</v>
      </c>
      <c r="J15" s="30">
        <v>0</v>
      </c>
      <c r="K15" s="52" t="s">
        <v>0</v>
      </c>
      <c r="L15" s="30">
        <v>0</v>
      </c>
      <c r="M15" s="30"/>
      <c r="N15" s="52" t="s">
        <v>0</v>
      </c>
      <c r="O15" s="17"/>
      <c r="P15" s="17"/>
      <c r="Q15" s="19"/>
      <c r="R15" s="19"/>
      <c r="S15" s="19"/>
      <c r="T15" s="19"/>
      <c r="U15" s="19"/>
      <c r="V15" s="19"/>
      <c r="W15" s="19"/>
      <c r="X15" s="19"/>
    </row>
    <row r="16" spans="1:24" s="12" customFormat="1" ht="21" customHeight="1">
      <c r="A16" s="5"/>
      <c r="B16" s="29" t="s">
        <v>13</v>
      </c>
      <c r="C16" s="30">
        <f t="shared" si="4"/>
        <v>3374000</v>
      </c>
      <c r="D16" s="30">
        <f t="shared" si="5"/>
        <v>2737151.71</v>
      </c>
      <c r="E16" s="42">
        <f t="shared" si="0"/>
        <v>81.12482839359811</v>
      </c>
      <c r="F16" s="30">
        <v>3200000</v>
      </c>
      <c r="G16" s="30">
        <v>2598061.71</v>
      </c>
      <c r="H16" s="42">
        <f>(G16/F16)*100</f>
        <v>81.1894284375</v>
      </c>
      <c r="I16" s="30">
        <v>0</v>
      </c>
      <c r="J16" s="30">
        <v>0</v>
      </c>
      <c r="K16" s="51" t="s">
        <v>0</v>
      </c>
      <c r="L16" s="30">
        <v>174000</v>
      </c>
      <c r="M16" s="30">
        <v>139090</v>
      </c>
      <c r="N16" s="51">
        <f>(M16/L16)*100</f>
        <v>79.9367816091954</v>
      </c>
      <c r="O16" s="17"/>
      <c r="P16" s="17"/>
      <c r="Q16" s="19"/>
      <c r="R16" s="19"/>
      <c r="S16" s="19"/>
      <c r="T16" s="19"/>
      <c r="U16" s="19"/>
      <c r="V16" s="19"/>
      <c r="W16" s="19"/>
      <c r="X16" s="19"/>
    </row>
    <row r="17" spans="1:24" s="5" customFormat="1" ht="36" customHeight="1">
      <c r="A17" s="12"/>
      <c r="B17" s="31" t="s">
        <v>44</v>
      </c>
      <c r="C17" s="30">
        <f t="shared" si="4"/>
        <v>0</v>
      </c>
      <c r="D17" s="30">
        <f t="shared" si="5"/>
        <v>18.75</v>
      </c>
      <c r="E17" s="42" t="e">
        <f t="shared" si="0"/>
        <v>#DIV/0!</v>
      </c>
      <c r="F17" s="39"/>
      <c r="G17" s="39"/>
      <c r="H17" s="42" t="s">
        <v>0</v>
      </c>
      <c r="I17" s="30">
        <v>0</v>
      </c>
      <c r="J17" s="30">
        <v>0</v>
      </c>
      <c r="K17" s="52" t="s">
        <v>0</v>
      </c>
      <c r="L17" s="30"/>
      <c r="M17" s="30">
        <v>18.75</v>
      </c>
      <c r="N17" s="51" t="e">
        <f>(M17/L17)*100</f>
        <v>#DIV/0!</v>
      </c>
      <c r="O17" s="17"/>
      <c r="P17" s="17"/>
      <c r="Q17" s="18"/>
      <c r="R17" s="18"/>
      <c r="S17" s="18"/>
      <c r="T17" s="18"/>
      <c r="U17" s="18"/>
      <c r="V17" s="18"/>
      <c r="W17" s="18"/>
      <c r="X17" s="18"/>
    </row>
    <row r="18" spans="1:24" s="12" customFormat="1" ht="25.5" customHeight="1">
      <c r="A18" s="21"/>
      <c r="B18" s="27" t="s">
        <v>16</v>
      </c>
      <c r="C18" s="28">
        <f aca="true" t="shared" si="6" ref="C18:D24">F18+I18+L18</f>
        <v>26007333.93</v>
      </c>
      <c r="D18" s="28">
        <f t="shared" si="6"/>
        <v>19457443.509999998</v>
      </c>
      <c r="E18" s="41">
        <f>(D18/C18)*100</f>
        <v>74.81521774731178</v>
      </c>
      <c r="F18" s="28">
        <f>F19+F20+F21+F22+F23+F24</f>
        <v>17901590.240000002</v>
      </c>
      <c r="G18" s="28">
        <f>G19+G20+G21+G22+G23+G24</f>
        <v>13137734.2</v>
      </c>
      <c r="H18" s="41">
        <f aca="true" t="shared" si="7" ref="H18:H27">(G18/F18)*100</f>
        <v>73.38864326502424</v>
      </c>
      <c r="I18" s="28">
        <f>I19+I22+I21+I24+I23</f>
        <v>3404800</v>
      </c>
      <c r="J18" s="28">
        <f>J19+J22+J23+J24+J21</f>
        <v>2570815.36</v>
      </c>
      <c r="K18" s="48">
        <f>(J18/I18)*100</f>
        <v>75.50562030075187</v>
      </c>
      <c r="L18" s="28">
        <f>L19+L20+L21+L22+L23+L24</f>
        <v>4700943.6899999995</v>
      </c>
      <c r="M18" s="28">
        <f>M19+M20+M21+M22+M23+M24</f>
        <v>3748893.95</v>
      </c>
      <c r="N18" s="48">
        <f>(M18/L18)*100</f>
        <v>79.74768891562708</v>
      </c>
      <c r="O18" s="17"/>
      <c r="P18" s="17"/>
      <c r="Q18" s="19"/>
      <c r="R18" s="19"/>
      <c r="S18" s="19"/>
      <c r="T18" s="19"/>
      <c r="U18" s="19"/>
      <c r="V18" s="19"/>
      <c r="W18" s="19"/>
      <c r="X18" s="19"/>
    </row>
    <row r="19" spans="1:24" s="13" customFormat="1" ht="37.5" customHeight="1">
      <c r="A19" s="12"/>
      <c r="B19" s="31" t="s">
        <v>43</v>
      </c>
      <c r="C19" s="30">
        <f t="shared" si="6"/>
        <v>7401010.38</v>
      </c>
      <c r="D19" s="30">
        <f t="shared" si="6"/>
        <v>7525358.87</v>
      </c>
      <c r="E19" s="42">
        <f>(D19/C19)*100</f>
        <v>101.68015559518781</v>
      </c>
      <c r="F19" s="40">
        <v>2265000</v>
      </c>
      <c r="G19" s="30">
        <v>2839998.22</v>
      </c>
      <c r="H19" s="42">
        <f t="shared" si="7"/>
        <v>125.3862348785872</v>
      </c>
      <c r="I19" s="30">
        <v>1850000</v>
      </c>
      <c r="J19" s="30">
        <v>2095952.15</v>
      </c>
      <c r="K19" s="51">
        <f>(J19/I19)*100</f>
        <v>113.2947108108108</v>
      </c>
      <c r="L19" s="30">
        <v>3286010.38</v>
      </c>
      <c r="M19" s="30">
        <v>2589408.5</v>
      </c>
      <c r="N19" s="51">
        <f>(M19/L19)*100</f>
        <v>78.80098358058139</v>
      </c>
      <c r="O19" s="17"/>
      <c r="P19" s="17"/>
      <c r="Q19" s="19"/>
      <c r="R19" s="19"/>
      <c r="S19" s="19"/>
      <c r="T19" s="19"/>
      <c r="U19" s="19"/>
      <c r="V19" s="19"/>
      <c r="W19" s="19"/>
      <c r="X19" s="19"/>
    </row>
    <row r="20" spans="2:24" s="12" customFormat="1" ht="21" customHeight="1">
      <c r="B20" s="31" t="s">
        <v>26</v>
      </c>
      <c r="C20" s="30">
        <f t="shared" si="6"/>
        <v>1840000</v>
      </c>
      <c r="D20" s="30">
        <f t="shared" si="6"/>
        <v>2072924.61</v>
      </c>
      <c r="E20" s="42">
        <f>(D20/C20)*100</f>
        <v>112.65894619565218</v>
      </c>
      <c r="F20" s="30">
        <v>1840000</v>
      </c>
      <c r="G20" s="30">
        <v>2072924.61</v>
      </c>
      <c r="H20" s="42">
        <f t="shared" si="7"/>
        <v>112.65894619565218</v>
      </c>
      <c r="I20" s="30">
        <v>0</v>
      </c>
      <c r="J20" s="30">
        <v>0</v>
      </c>
      <c r="K20" s="52" t="s">
        <v>0</v>
      </c>
      <c r="L20" s="30">
        <v>0</v>
      </c>
      <c r="M20" s="30"/>
      <c r="N20" s="51" t="s">
        <v>0</v>
      </c>
      <c r="O20" s="17"/>
      <c r="P20" s="17"/>
      <c r="Q20" s="19"/>
      <c r="R20" s="19"/>
      <c r="S20" s="19"/>
      <c r="T20" s="19"/>
      <c r="U20" s="19"/>
      <c r="V20" s="19"/>
      <c r="W20" s="19"/>
      <c r="X20" s="19"/>
    </row>
    <row r="21" spans="2:24" s="12" customFormat="1" ht="36.75" customHeight="1">
      <c r="B21" s="31" t="s">
        <v>38</v>
      </c>
      <c r="C21" s="30">
        <f t="shared" si="6"/>
        <v>2352006</v>
      </c>
      <c r="D21" s="30">
        <f t="shared" si="6"/>
        <v>2347193.74</v>
      </c>
      <c r="E21" s="42">
        <f>(D21/C21)*100</f>
        <v>99.79539763078836</v>
      </c>
      <c r="F21" s="30">
        <v>1889900</v>
      </c>
      <c r="G21" s="30">
        <v>1875962.53</v>
      </c>
      <c r="H21" s="42">
        <f t="shared" si="7"/>
        <v>99.2625287052225</v>
      </c>
      <c r="I21" s="30">
        <v>54800</v>
      </c>
      <c r="J21" s="30">
        <v>54800</v>
      </c>
      <c r="K21" s="51">
        <f aca="true" t="shared" si="8" ref="K21:K27">(J21/I21)*100</f>
        <v>100</v>
      </c>
      <c r="L21" s="30">
        <v>407306</v>
      </c>
      <c r="M21" s="30">
        <v>416431.21</v>
      </c>
      <c r="N21" s="51">
        <f>M21/L21*100</f>
        <v>102.2403819241553</v>
      </c>
      <c r="O21" s="17"/>
      <c r="P21" s="17"/>
      <c r="Q21" s="19"/>
      <c r="R21" s="19"/>
      <c r="S21" s="19"/>
      <c r="T21" s="19"/>
      <c r="U21" s="19"/>
      <c r="V21" s="19"/>
      <c r="W21" s="19"/>
      <c r="X21" s="19"/>
    </row>
    <row r="22" spans="2:24" s="12" customFormat="1" ht="21" customHeight="1">
      <c r="B22" s="31" t="s">
        <v>42</v>
      </c>
      <c r="C22" s="30">
        <f t="shared" si="6"/>
        <v>12133616.55</v>
      </c>
      <c r="D22" s="30">
        <f t="shared" si="6"/>
        <v>4437192.91</v>
      </c>
      <c r="E22" s="42">
        <f t="shared" si="0"/>
        <v>36.569417631711794</v>
      </c>
      <c r="F22" s="30">
        <v>9656690.24</v>
      </c>
      <c r="G22" s="30">
        <v>3574439.89</v>
      </c>
      <c r="H22" s="42">
        <f t="shared" si="7"/>
        <v>37.015165664048475</v>
      </c>
      <c r="I22" s="30">
        <v>1500000</v>
      </c>
      <c r="J22" s="30">
        <v>347800.02</v>
      </c>
      <c r="K22" s="51">
        <f t="shared" si="8"/>
        <v>23.186668</v>
      </c>
      <c r="L22" s="30">
        <v>976926.31</v>
      </c>
      <c r="M22" s="30">
        <v>514953</v>
      </c>
      <c r="N22" s="51">
        <f>M22/L22*100</f>
        <v>52.711549963272056</v>
      </c>
      <c r="O22" s="17"/>
      <c r="P22" s="17"/>
      <c r="Q22" s="19"/>
      <c r="R22" s="19"/>
      <c r="S22" s="19"/>
      <c r="T22" s="19"/>
      <c r="U22" s="19"/>
      <c r="V22" s="19"/>
      <c r="W22" s="19"/>
      <c r="X22" s="19"/>
    </row>
    <row r="23" spans="2:24" s="12" customFormat="1" ht="21" customHeight="1">
      <c r="B23" s="32" t="s">
        <v>15</v>
      </c>
      <c r="C23" s="30">
        <f>F23+I23+L23</f>
        <v>2150000</v>
      </c>
      <c r="D23" s="30">
        <f t="shared" si="6"/>
        <v>2904655.64</v>
      </c>
      <c r="E23" s="42">
        <f>(D23/C23)*100</f>
        <v>135.1002623255814</v>
      </c>
      <c r="F23" s="30">
        <v>2150000</v>
      </c>
      <c r="G23" s="30">
        <v>2774408.95</v>
      </c>
      <c r="H23" s="42">
        <f t="shared" si="7"/>
        <v>129.04227674418604</v>
      </c>
      <c r="I23" s="30"/>
      <c r="J23" s="30">
        <v>51846.69</v>
      </c>
      <c r="K23" s="51" t="e">
        <f t="shared" si="8"/>
        <v>#DIV/0!</v>
      </c>
      <c r="L23" s="30">
        <v>0</v>
      </c>
      <c r="M23" s="30">
        <v>78400</v>
      </c>
      <c r="N23" s="51" t="e">
        <f>M23/L23*100</f>
        <v>#DIV/0!</v>
      </c>
      <c r="O23" s="17"/>
      <c r="P23" s="17"/>
      <c r="Q23" s="19"/>
      <c r="R23" s="19"/>
      <c r="S23" s="19"/>
      <c r="T23" s="19"/>
      <c r="U23" s="19"/>
      <c r="V23" s="19"/>
      <c r="W23" s="19"/>
      <c r="X23" s="19"/>
    </row>
    <row r="24" spans="2:24" s="12" customFormat="1" ht="21" customHeight="1">
      <c r="B24" s="31" t="s">
        <v>14</v>
      </c>
      <c r="C24" s="30">
        <f t="shared" si="6"/>
        <v>130701</v>
      </c>
      <c r="D24" s="30">
        <f t="shared" si="6"/>
        <v>170117.74</v>
      </c>
      <c r="E24" s="42">
        <f>(D24/C24)*100</f>
        <v>130.1579482941982</v>
      </c>
      <c r="F24" s="30">
        <v>100000</v>
      </c>
      <c r="G24" s="30">
        <v>0</v>
      </c>
      <c r="H24" s="42">
        <f t="shared" si="7"/>
        <v>0</v>
      </c>
      <c r="I24" s="30">
        <v>0</v>
      </c>
      <c r="J24" s="30">
        <v>20416.5</v>
      </c>
      <c r="K24" s="51" t="e">
        <f t="shared" si="8"/>
        <v>#DIV/0!</v>
      </c>
      <c r="L24" s="30">
        <v>30701</v>
      </c>
      <c r="M24" s="30">
        <v>149701.24</v>
      </c>
      <c r="N24" s="51">
        <f>M24/L24*100</f>
        <v>487.61030585322953</v>
      </c>
      <c r="O24" s="17"/>
      <c r="P24" s="17"/>
      <c r="Q24" s="19"/>
      <c r="R24" s="19"/>
      <c r="S24" s="19"/>
      <c r="T24" s="19"/>
      <c r="U24" s="19"/>
      <c r="V24" s="19"/>
      <c r="W24" s="19"/>
      <c r="X24" s="19"/>
    </row>
    <row r="25" spans="1:24" s="5" customFormat="1" ht="25.5" customHeight="1">
      <c r="A25" s="12"/>
      <c r="B25" s="33" t="s">
        <v>35</v>
      </c>
      <c r="C25" s="28">
        <f>C18+C8</f>
        <v>145633472.93</v>
      </c>
      <c r="D25" s="28">
        <f>D8+D18</f>
        <v>134258662.67</v>
      </c>
      <c r="E25" s="43">
        <f>(D25/C25)*100</f>
        <v>92.18942593955208</v>
      </c>
      <c r="F25" s="28">
        <f>F8+F18</f>
        <v>109643229.24000001</v>
      </c>
      <c r="G25" s="28">
        <f>G8+G18</f>
        <v>101334297.07</v>
      </c>
      <c r="H25" s="41">
        <f t="shared" si="7"/>
        <v>92.4218465402798</v>
      </c>
      <c r="I25" s="28">
        <f>I8+I18</f>
        <v>18061872</v>
      </c>
      <c r="J25" s="28">
        <f>J8+J18</f>
        <v>15993978.03</v>
      </c>
      <c r="K25" s="48">
        <f t="shared" si="8"/>
        <v>88.55105401034842</v>
      </c>
      <c r="L25" s="28">
        <f>L8+L18</f>
        <v>17928371.689999998</v>
      </c>
      <c r="M25" s="28">
        <f>M8+M18</f>
        <v>16930387.57</v>
      </c>
      <c r="N25" s="48">
        <f>(M25/L25)*100</f>
        <v>94.43349269383651</v>
      </c>
      <c r="O25" s="17"/>
      <c r="P25" s="17"/>
      <c r="Q25" s="18"/>
      <c r="R25" s="18"/>
      <c r="S25" s="18"/>
      <c r="T25" s="18"/>
      <c r="U25" s="18"/>
      <c r="V25" s="18"/>
      <c r="W25" s="18"/>
      <c r="X25" s="18"/>
    </row>
    <row r="26" spans="1:24" s="5" customFormat="1" ht="36" customHeight="1">
      <c r="A26" s="12"/>
      <c r="B26" s="34" t="s">
        <v>37</v>
      </c>
      <c r="C26" s="28">
        <v>454299336.49</v>
      </c>
      <c r="D26" s="28">
        <v>383346857.62</v>
      </c>
      <c r="E26" s="41">
        <f>(D26/C26)*100</f>
        <v>84.38199812964908</v>
      </c>
      <c r="F26" s="28">
        <v>473276462.09</v>
      </c>
      <c r="G26" s="28">
        <v>398302009.06</v>
      </c>
      <c r="H26" s="41">
        <f t="shared" si="7"/>
        <v>84.15842345108163</v>
      </c>
      <c r="I26" s="35">
        <v>6364907</v>
      </c>
      <c r="J26" s="35">
        <v>4515912.35</v>
      </c>
      <c r="K26" s="53">
        <f t="shared" si="8"/>
        <v>70.95017020672886</v>
      </c>
      <c r="L26" s="35">
        <v>37210250.76</v>
      </c>
      <c r="M26" s="35">
        <v>33343748.82</v>
      </c>
      <c r="N26" s="53">
        <f>(M26/L26)*100</f>
        <v>89.6090408932251</v>
      </c>
      <c r="O26" s="22"/>
      <c r="P26" s="17"/>
      <c r="Q26" s="18"/>
      <c r="R26" s="18"/>
      <c r="S26" s="18"/>
      <c r="T26" s="18"/>
      <c r="U26" s="18"/>
      <c r="V26" s="18"/>
      <c r="W26" s="18"/>
      <c r="X26" s="18"/>
    </row>
    <row r="27" spans="1:24" s="5" customFormat="1" ht="25.5" customHeight="1">
      <c r="A27" s="12"/>
      <c r="B27" s="34" t="s">
        <v>39</v>
      </c>
      <c r="C27" s="28">
        <f>F27+I27+L27</f>
        <v>3373667.22</v>
      </c>
      <c r="D27" s="28">
        <f>G27+J27+M27</f>
        <v>3109050.86</v>
      </c>
      <c r="E27" s="41"/>
      <c r="F27" s="35">
        <v>165000</v>
      </c>
      <c r="G27" s="35">
        <v>165000</v>
      </c>
      <c r="H27" s="41">
        <f t="shared" si="7"/>
        <v>100</v>
      </c>
      <c r="I27" s="28">
        <v>866284</v>
      </c>
      <c r="J27" s="28">
        <v>564750</v>
      </c>
      <c r="K27" s="53">
        <f t="shared" si="8"/>
        <v>65.19224642265124</v>
      </c>
      <c r="L27" s="28">
        <v>2342383.22</v>
      </c>
      <c r="M27" s="28">
        <v>2379300.86</v>
      </c>
      <c r="N27" s="53">
        <f>(M27/L27)*100</f>
        <v>101.576071741156</v>
      </c>
      <c r="O27" s="22"/>
      <c r="P27" s="17"/>
      <c r="Q27" s="18"/>
      <c r="R27" s="18"/>
      <c r="S27" s="18"/>
      <c r="T27" s="18"/>
      <c r="U27" s="18"/>
      <c r="V27" s="18"/>
      <c r="W27" s="18"/>
      <c r="X27" s="18"/>
    </row>
    <row r="28" spans="1:24" s="5" customFormat="1" ht="34.5" customHeight="1">
      <c r="A28" s="12"/>
      <c r="B28" s="34" t="s">
        <v>46</v>
      </c>
      <c r="C28" s="28"/>
      <c r="D28" s="28"/>
      <c r="E28" s="41"/>
      <c r="F28" s="35">
        <v>32900</v>
      </c>
      <c r="G28" s="35">
        <v>32900</v>
      </c>
      <c r="H28" s="41"/>
      <c r="I28" s="28"/>
      <c r="J28" s="28"/>
      <c r="K28" s="48"/>
      <c r="L28" s="28"/>
      <c r="M28" s="28"/>
      <c r="N28" s="53"/>
      <c r="O28" s="22"/>
      <c r="P28" s="17"/>
      <c r="Q28" s="18"/>
      <c r="R28" s="18"/>
      <c r="S28" s="18"/>
      <c r="T28" s="18"/>
      <c r="U28" s="18"/>
      <c r="V28" s="18"/>
      <c r="W28" s="18"/>
      <c r="X28" s="18"/>
    </row>
    <row r="29" spans="1:24" s="5" customFormat="1" ht="51" customHeight="1">
      <c r="A29" s="12"/>
      <c r="B29" s="34" t="s">
        <v>34</v>
      </c>
      <c r="C29" s="28">
        <f>F29</f>
        <v>-1882238.8</v>
      </c>
      <c r="D29" s="28">
        <f>G29</f>
        <v>-1882238.8</v>
      </c>
      <c r="E29" s="41"/>
      <c r="F29" s="35">
        <v>-1882238.8</v>
      </c>
      <c r="G29" s="35">
        <v>-1882238.8</v>
      </c>
      <c r="H29" s="41"/>
      <c r="I29" s="28">
        <v>-32900</v>
      </c>
      <c r="J29" s="28">
        <v>-32900</v>
      </c>
      <c r="K29" s="48">
        <f>(J29/I29)*100</f>
        <v>100</v>
      </c>
      <c r="L29" s="28">
        <v>0</v>
      </c>
      <c r="M29" s="28">
        <v>0</v>
      </c>
      <c r="N29" s="48"/>
      <c r="O29" s="17"/>
      <c r="P29" s="17"/>
      <c r="Q29" s="18"/>
      <c r="R29" s="18"/>
      <c r="S29" s="18"/>
      <c r="T29" s="18"/>
      <c r="U29" s="18"/>
      <c r="V29" s="18"/>
      <c r="W29" s="18"/>
      <c r="X29" s="18"/>
    </row>
    <row r="30" spans="1:24" s="9" customFormat="1" ht="25.5" customHeight="1">
      <c r="A30" s="5"/>
      <c r="B30" s="36" t="s">
        <v>33</v>
      </c>
      <c r="C30" s="28">
        <f>C7-C31</f>
        <v>-9566440.999999762</v>
      </c>
      <c r="D30" s="28">
        <f>D7-D31</f>
        <v>9982010.00999993</v>
      </c>
      <c r="E30" s="41" t="s">
        <v>0</v>
      </c>
      <c r="F30" s="28">
        <f>F7-F31</f>
        <v>-4188209.6799999475</v>
      </c>
      <c r="G30" s="28">
        <f>G7-G31</f>
        <v>6617256.459999979</v>
      </c>
      <c r="H30" s="41" t="s">
        <v>0</v>
      </c>
      <c r="I30" s="28">
        <f>I7-I31</f>
        <v>-223486.48000000417</v>
      </c>
      <c r="J30" s="28">
        <f>J7-J31</f>
        <v>350427.16999999806</v>
      </c>
      <c r="K30" s="54" t="s">
        <v>0</v>
      </c>
      <c r="L30" s="28">
        <f>L7-L31</f>
        <v>-5154744.840000004</v>
      </c>
      <c r="M30" s="28">
        <f>M7-M31</f>
        <v>3014326.3800000027</v>
      </c>
      <c r="N30" s="54" t="s">
        <v>0</v>
      </c>
      <c r="O30" s="17"/>
      <c r="P30" s="17"/>
      <c r="Q30" s="20"/>
      <c r="R30" s="20"/>
      <c r="S30" s="20"/>
      <c r="T30" s="20"/>
      <c r="U30" s="20"/>
      <c r="V30" s="20"/>
      <c r="W30" s="20"/>
      <c r="X30" s="20"/>
    </row>
    <row r="31" spans="2:16" s="5" customFormat="1" ht="25.5" customHeight="1">
      <c r="B31" s="45" t="s">
        <v>17</v>
      </c>
      <c r="C31" s="28">
        <f>SUM(C32:C44)</f>
        <v>610990678.8399999</v>
      </c>
      <c r="D31" s="28">
        <f>SUM(D32:D44)</f>
        <v>508850322.34000003</v>
      </c>
      <c r="E31" s="41">
        <f aca="true" t="shared" si="9" ref="E31:E42">(D31/C31)*100</f>
        <v>83.28282901239687</v>
      </c>
      <c r="F31" s="28">
        <f>F32+F33+F34+F35+F36+F38+F39+F40+F41+F42+F43+F44+F37</f>
        <v>585423562.2099999</v>
      </c>
      <c r="G31" s="28">
        <f>G32+G33+G34+G35+G36+G38+G39+G40+G41+G42+G43+G44+G37</f>
        <v>491334710.87</v>
      </c>
      <c r="H31" s="41">
        <f aca="true" t="shared" si="10" ref="H31:H44">(G31/F31)*100</f>
        <v>83.92807235417544</v>
      </c>
      <c r="I31" s="28">
        <f>I32+I33+I34+I35+I36+I38+I39+I40+I41+I42+I43+I44</f>
        <v>25483649.480000004</v>
      </c>
      <c r="J31" s="28">
        <f>J32+J34+J35+J36+J37+J38+J39+J40+J41</f>
        <v>20691313.21</v>
      </c>
      <c r="K31" s="48">
        <f>(J31/I31)*100</f>
        <v>81.19446638221457</v>
      </c>
      <c r="L31" s="28">
        <f>L32+L33+L34+L35+L36+L37+L39+L40+L41</f>
        <v>62635750.51</v>
      </c>
      <c r="M31" s="28">
        <f>M32+M33+M34+M35+M36+M37+M39+M40+M41</f>
        <v>49639110.87</v>
      </c>
      <c r="N31" s="48">
        <f>(M31/L31)*100</f>
        <v>79.25044477925583</v>
      </c>
      <c r="O31" s="16"/>
      <c r="P31" s="16"/>
    </row>
    <row r="32" spans="1:16" s="5" customFormat="1" ht="21" customHeight="1">
      <c r="A32" s="9"/>
      <c r="B32" s="37" t="s">
        <v>18</v>
      </c>
      <c r="C32" s="28">
        <v>58608417.33</v>
      </c>
      <c r="D32" s="28">
        <v>50217684.44</v>
      </c>
      <c r="E32" s="41">
        <f t="shared" si="9"/>
        <v>85.68339963395493</v>
      </c>
      <c r="F32" s="44">
        <v>36783021.13</v>
      </c>
      <c r="G32" s="44">
        <v>31276481.88</v>
      </c>
      <c r="H32" s="42">
        <f t="shared" si="10"/>
        <v>85.02967107965772</v>
      </c>
      <c r="I32" s="44">
        <v>4158486.72</v>
      </c>
      <c r="J32" s="44">
        <v>3805606.46</v>
      </c>
      <c r="K32" s="55">
        <f>(J32/I32)*100</f>
        <v>91.51421457467104</v>
      </c>
      <c r="L32" s="44">
        <v>19126523.98</v>
      </c>
      <c r="M32" s="44">
        <v>16403348.8</v>
      </c>
      <c r="N32" s="55">
        <f aca="true" t="shared" si="11" ref="N32:N41">(M32/L32)*100</f>
        <v>85.76231006299139</v>
      </c>
      <c r="O32" s="16"/>
      <c r="P32" s="16"/>
    </row>
    <row r="33" spans="2:16" s="5" customFormat="1" ht="34.5" customHeight="1">
      <c r="B33" s="34" t="s">
        <v>28</v>
      </c>
      <c r="C33" s="28">
        <f>L33</f>
        <v>1393500</v>
      </c>
      <c r="D33" s="28">
        <f>M33</f>
        <v>1133713.04</v>
      </c>
      <c r="E33" s="41">
        <f t="shared" si="9"/>
        <v>81.35723286688196</v>
      </c>
      <c r="F33" s="44">
        <v>1393500</v>
      </c>
      <c r="G33" s="44">
        <v>1211300</v>
      </c>
      <c r="H33" s="42">
        <f>(G33/F33)*100</f>
        <v>86.92500897021887</v>
      </c>
      <c r="I33" s="44"/>
      <c r="J33" s="44"/>
      <c r="K33" s="54"/>
      <c r="L33" s="44">
        <v>1393500</v>
      </c>
      <c r="M33" s="44">
        <v>1133713.04</v>
      </c>
      <c r="N33" s="55">
        <f t="shared" si="11"/>
        <v>81.35723286688196</v>
      </c>
      <c r="O33" s="16"/>
      <c r="P33" s="16"/>
    </row>
    <row r="34" spans="2:16" s="5" customFormat="1" ht="36.75" customHeight="1">
      <c r="B34" s="36" t="s">
        <v>29</v>
      </c>
      <c r="C34" s="28">
        <v>5069149.53</v>
      </c>
      <c r="D34" s="28">
        <v>4387282.98</v>
      </c>
      <c r="E34" s="41">
        <f t="shared" si="9"/>
        <v>86.54869922529194</v>
      </c>
      <c r="F34" s="44">
        <v>4619815</v>
      </c>
      <c r="G34" s="44">
        <v>3986352.66</v>
      </c>
      <c r="H34" s="42">
        <f>(G34/F34)*100</f>
        <v>86.288144871602</v>
      </c>
      <c r="I34" s="44">
        <v>485794.53</v>
      </c>
      <c r="J34" s="44">
        <v>447847.58</v>
      </c>
      <c r="K34" s="55">
        <f>(J34/I34)*100</f>
        <v>92.18868314552657</v>
      </c>
      <c r="L34" s="44">
        <v>20000</v>
      </c>
      <c r="M34" s="44">
        <v>9130</v>
      </c>
      <c r="N34" s="55">
        <f t="shared" si="11"/>
        <v>45.65</v>
      </c>
      <c r="O34" s="16"/>
      <c r="P34" s="16"/>
    </row>
    <row r="35" spans="2:16" s="5" customFormat="1" ht="21" customHeight="1">
      <c r="B35" s="37" t="s">
        <v>19</v>
      </c>
      <c r="C35" s="28">
        <v>58128788.81</v>
      </c>
      <c r="D35" s="28">
        <v>52215331.14</v>
      </c>
      <c r="E35" s="41">
        <f t="shared" si="9"/>
        <v>89.82697250182048</v>
      </c>
      <c r="F35" s="44">
        <v>48448812.76</v>
      </c>
      <c r="G35" s="44">
        <v>44929871.26</v>
      </c>
      <c r="H35" s="42">
        <f>(G35/F35)*100</f>
        <v>92.73678486729547</v>
      </c>
      <c r="I35" s="44">
        <v>2947089.14</v>
      </c>
      <c r="J35" s="44">
        <v>2739490.94</v>
      </c>
      <c r="K35" s="55">
        <f>(J35/I35)*100</f>
        <v>92.95582216423898</v>
      </c>
      <c r="L35" s="44">
        <v>15489520.67</v>
      </c>
      <c r="M35" s="44">
        <v>13087687.7</v>
      </c>
      <c r="N35" s="55">
        <f t="shared" si="11"/>
        <v>84.49381991108443</v>
      </c>
      <c r="O35" s="16"/>
      <c r="P35" s="16"/>
    </row>
    <row r="36" spans="2:16" s="5" customFormat="1" ht="21" customHeight="1">
      <c r="B36" s="37" t="s">
        <v>20</v>
      </c>
      <c r="C36" s="28">
        <v>20503880.6</v>
      </c>
      <c r="D36" s="28">
        <v>14094356.28</v>
      </c>
      <c r="E36" s="41">
        <f t="shared" si="9"/>
        <v>68.73994515945434</v>
      </c>
      <c r="F36" s="44">
        <v>5180288</v>
      </c>
      <c r="G36" s="44">
        <v>3856314.97</v>
      </c>
      <c r="H36" s="42">
        <f t="shared" si="10"/>
        <v>74.44209607651158</v>
      </c>
      <c r="I36" s="44">
        <v>10222537.81</v>
      </c>
      <c r="J36" s="44">
        <v>6860000.63</v>
      </c>
      <c r="K36" s="55">
        <f>(J36/I36)*100</f>
        <v>67.10663005119272</v>
      </c>
      <c r="L36" s="44">
        <v>10180254.79</v>
      </c>
      <c r="M36" s="44">
        <v>7178820.23</v>
      </c>
      <c r="N36" s="55">
        <f t="shared" si="11"/>
        <v>70.51709783385492</v>
      </c>
      <c r="O36" s="16"/>
      <c r="P36" s="16"/>
    </row>
    <row r="37" spans="1:16" ht="21" customHeight="1">
      <c r="A37" s="5"/>
      <c r="B37" s="37" t="s">
        <v>36</v>
      </c>
      <c r="C37" s="28">
        <f>F37+I37+L37</f>
        <v>103536.42</v>
      </c>
      <c r="D37" s="28">
        <f aca="true" t="shared" si="12" ref="D37:D43">G37+J37+M37</f>
        <v>63536.42</v>
      </c>
      <c r="E37" s="41">
        <f t="shared" si="9"/>
        <v>61.36625160499079</v>
      </c>
      <c r="F37" s="44">
        <v>40000</v>
      </c>
      <c r="G37" s="44"/>
      <c r="H37" s="42">
        <f t="shared" si="10"/>
        <v>0</v>
      </c>
      <c r="I37" s="44"/>
      <c r="J37" s="44"/>
      <c r="K37" s="55"/>
      <c r="L37" s="44">
        <v>63536.42</v>
      </c>
      <c r="M37" s="44">
        <v>63536.42</v>
      </c>
      <c r="N37" s="55">
        <f t="shared" si="11"/>
        <v>100</v>
      </c>
      <c r="O37" s="16"/>
      <c r="P37" s="16"/>
    </row>
    <row r="38" spans="1:16" ht="21" customHeight="1">
      <c r="A38" s="5"/>
      <c r="B38" s="37" t="s">
        <v>21</v>
      </c>
      <c r="C38" s="28">
        <f>F38+I38+L38</f>
        <v>393595819.88</v>
      </c>
      <c r="D38" s="28">
        <f t="shared" si="12"/>
        <v>329719991.53</v>
      </c>
      <c r="E38" s="41">
        <f t="shared" si="9"/>
        <v>83.77121272032956</v>
      </c>
      <c r="F38" s="44">
        <v>393595819.88</v>
      </c>
      <c r="G38" s="44">
        <v>329719991.53</v>
      </c>
      <c r="H38" s="42">
        <f t="shared" si="10"/>
        <v>83.77121272032956</v>
      </c>
      <c r="I38" s="44">
        <v>0</v>
      </c>
      <c r="J38" s="44"/>
      <c r="K38" s="54" t="s">
        <v>0</v>
      </c>
      <c r="L38" s="44">
        <v>0</v>
      </c>
      <c r="M38" s="44">
        <v>0</v>
      </c>
      <c r="N38" s="54" t="s">
        <v>0</v>
      </c>
      <c r="O38" s="16"/>
      <c r="P38" s="16"/>
    </row>
    <row r="39" spans="1:16" ht="21" customHeight="1">
      <c r="A39" s="5"/>
      <c r="B39" s="37" t="s">
        <v>22</v>
      </c>
      <c r="C39" s="28">
        <v>45515873.57</v>
      </c>
      <c r="D39" s="28">
        <v>36413731.16</v>
      </c>
      <c r="E39" s="41">
        <f t="shared" si="9"/>
        <v>80.00226800876052</v>
      </c>
      <c r="F39" s="44">
        <v>41294777.74</v>
      </c>
      <c r="G39" s="44">
        <v>33530386.72</v>
      </c>
      <c r="H39" s="42">
        <f t="shared" si="10"/>
        <v>81.1976442423637</v>
      </c>
      <c r="I39" s="44">
        <v>7257823.6</v>
      </c>
      <c r="J39" s="44">
        <v>6426449.92</v>
      </c>
      <c r="K39" s="55">
        <f>(J39/I39)*100</f>
        <v>88.54513796670396</v>
      </c>
      <c r="L39" s="44">
        <v>16311025.65</v>
      </c>
      <c r="M39" s="44">
        <v>11742382.18</v>
      </c>
      <c r="N39" s="55">
        <f t="shared" si="11"/>
        <v>71.99045867480443</v>
      </c>
      <c r="O39" s="24"/>
      <c r="P39" s="16"/>
    </row>
    <row r="40" spans="1:16" ht="21" customHeight="1">
      <c r="A40" s="5"/>
      <c r="B40" s="37" t="s">
        <v>23</v>
      </c>
      <c r="C40" s="28">
        <f>F40</f>
        <v>18672214.04</v>
      </c>
      <c r="D40" s="28">
        <f>G40</f>
        <v>11934051.29</v>
      </c>
      <c r="E40" s="41">
        <f t="shared" si="9"/>
        <v>63.91342378806621</v>
      </c>
      <c r="F40" s="44">
        <v>18672214.04</v>
      </c>
      <c r="G40" s="44">
        <v>11934051.29</v>
      </c>
      <c r="H40" s="42">
        <f t="shared" si="10"/>
        <v>63.91342378806621</v>
      </c>
      <c r="I40" s="44">
        <v>396707.68</v>
      </c>
      <c r="J40" s="44">
        <v>396707.68</v>
      </c>
      <c r="K40" s="55">
        <f>(J40/I40)*100</f>
        <v>100</v>
      </c>
      <c r="L40" s="44">
        <v>0</v>
      </c>
      <c r="M40" s="44">
        <v>0</v>
      </c>
      <c r="N40" s="55"/>
      <c r="O40" s="24"/>
      <c r="P40" s="16"/>
    </row>
    <row r="41" spans="1:16" ht="21" customHeight="1">
      <c r="A41" s="5"/>
      <c r="B41" s="37" t="s">
        <v>30</v>
      </c>
      <c r="C41" s="28">
        <f>F41+I41+L41</f>
        <v>9304528.66</v>
      </c>
      <c r="D41" s="28">
        <f t="shared" si="12"/>
        <v>8590969.06</v>
      </c>
      <c r="E41" s="41">
        <f t="shared" si="9"/>
        <v>92.33105054458504</v>
      </c>
      <c r="F41" s="44">
        <v>9237929.66</v>
      </c>
      <c r="G41" s="44">
        <v>8555266.56</v>
      </c>
      <c r="H41" s="42">
        <f t="shared" si="10"/>
        <v>92.61021543651806</v>
      </c>
      <c r="I41" s="44">
        <v>15210</v>
      </c>
      <c r="J41" s="44">
        <v>15210</v>
      </c>
      <c r="K41" s="55">
        <f>(J41/I41)*100</f>
        <v>100</v>
      </c>
      <c r="L41" s="44">
        <v>51389</v>
      </c>
      <c r="M41" s="44">
        <v>20492.5</v>
      </c>
      <c r="N41" s="55">
        <f t="shared" si="11"/>
        <v>39.87721107630037</v>
      </c>
      <c r="O41" s="24"/>
      <c r="P41" s="16"/>
    </row>
    <row r="42" spans="1:16" ht="21" customHeight="1">
      <c r="A42" s="5"/>
      <c r="B42" s="37" t="s">
        <v>31</v>
      </c>
      <c r="C42" s="28">
        <f>F42+I42+L42</f>
        <v>94970</v>
      </c>
      <c r="D42" s="28">
        <f t="shared" si="12"/>
        <v>79675</v>
      </c>
      <c r="E42" s="41">
        <f t="shared" si="9"/>
        <v>83.89491418342635</v>
      </c>
      <c r="F42" s="44">
        <v>94970</v>
      </c>
      <c r="G42" s="44">
        <v>79675</v>
      </c>
      <c r="H42" s="42">
        <f t="shared" si="10"/>
        <v>83.89491418342635</v>
      </c>
      <c r="I42" s="44"/>
      <c r="J42" s="44"/>
      <c r="K42" s="55"/>
      <c r="L42" s="44"/>
      <c r="M42" s="44"/>
      <c r="N42" s="55"/>
      <c r="O42" s="16"/>
      <c r="P42" s="16"/>
    </row>
    <row r="43" spans="1:16" ht="40.5" customHeight="1">
      <c r="A43" s="5"/>
      <c r="B43" s="34" t="s">
        <v>32</v>
      </c>
      <c r="C43" s="28">
        <f>F43+I43+L43</f>
        <v>0</v>
      </c>
      <c r="D43" s="28">
        <f t="shared" si="12"/>
        <v>0</v>
      </c>
      <c r="E43" s="41"/>
      <c r="F43" s="44">
        <v>0</v>
      </c>
      <c r="G43" s="44">
        <v>0</v>
      </c>
      <c r="H43" s="42"/>
      <c r="I43" s="44"/>
      <c r="J43" s="44"/>
      <c r="K43" s="55"/>
      <c r="L43" s="44"/>
      <c r="M43" s="44"/>
      <c r="N43" s="55"/>
      <c r="O43" s="16"/>
      <c r="P43" s="16"/>
    </row>
    <row r="44" spans="1:16" ht="21" customHeight="1">
      <c r="A44" s="5"/>
      <c r="B44" s="37" t="s">
        <v>24</v>
      </c>
      <c r="C44" s="28"/>
      <c r="D44" s="28"/>
      <c r="E44" s="41"/>
      <c r="F44" s="44">
        <v>26062414</v>
      </c>
      <c r="G44" s="44">
        <v>22255019</v>
      </c>
      <c r="H44" s="42">
        <f t="shared" si="10"/>
        <v>85.39124196246748</v>
      </c>
      <c r="I44" s="44">
        <v>0</v>
      </c>
      <c r="J44" s="44">
        <v>0</v>
      </c>
      <c r="K44" s="54" t="s">
        <v>0</v>
      </c>
      <c r="L44" s="44">
        <v>0</v>
      </c>
      <c r="M44" s="44">
        <v>0</v>
      </c>
      <c r="N44" s="55"/>
      <c r="O44" s="16"/>
      <c r="P44" s="16"/>
    </row>
    <row r="45" spans="1:14" ht="12.75" customHeight="1">
      <c r="A45" s="5"/>
      <c r="B45" s="15"/>
      <c r="C45" s="2"/>
      <c r="D45" s="2"/>
      <c r="E45" s="7"/>
      <c r="F45" s="2"/>
      <c r="G45" s="2"/>
      <c r="H45" s="2"/>
      <c r="I45" s="2"/>
      <c r="J45" s="2"/>
      <c r="K45" s="56"/>
      <c r="L45" s="2"/>
      <c r="M45" s="2"/>
      <c r="N45" s="56"/>
    </row>
    <row r="46" spans="1:14" ht="14.25" customHeight="1">
      <c r="A46" s="5"/>
      <c r="B46" s="14" t="s">
        <v>48</v>
      </c>
      <c r="C46" s="3"/>
      <c r="D46" s="3"/>
      <c r="E46" s="8"/>
      <c r="F46" s="3"/>
      <c r="G46" s="4"/>
      <c r="H46" s="4"/>
      <c r="I46" s="4"/>
      <c r="J46" s="4"/>
      <c r="K46" s="57"/>
      <c r="L46" s="2"/>
      <c r="M46" s="2"/>
      <c r="N46" s="56"/>
    </row>
    <row r="47" spans="1:14" ht="18.75">
      <c r="A47" s="5"/>
      <c r="B47" s="14" t="s">
        <v>25</v>
      </c>
      <c r="C47" s="3"/>
      <c r="D47" s="3"/>
      <c r="E47" s="8"/>
      <c r="F47" s="3"/>
      <c r="G47" s="58" t="s">
        <v>49</v>
      </c>
      <c r="H47" s="58"/>
      <c r="I47" s="58"/>
      <c r="J47" s="58"/>
      <c r="K47" s="58"/>
      <c r="L47" s="2"/>
      <c r="M47" s="2"/>
      <c r="N47" s="56"/>
    </row>
  </sheetData>
  <sheetProtection/>
  <mergeCells count="8">
    <mergeCell ref="G47:K47"/>
    <mergeCell ref="B2:N2"/>
    <mergeCell ref="C5:E5"/>
    <mergeCell ref="F5:H5"/>
    <mergeCell ref="I5:K5"/>
    <mergeCell ref="L5:N5"/>
    <mergeCell ref="B5:B6"/>
    <mergeCell ref="C3:K3"/>
  </mergeCells>
  <printOptions/>
  <pageMargins left="0.1968503937007874" right="0.1968503937007874" top="0.03937007874015748" bottom="0.03937007874015748" header="0.03937007874015748" footer="0.0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2018-12-05T06:46:56Z</cp:lastPrinted>
  <dcterms:created xsi:type="dcterms:W3CDTF">2008-01-31T10:30:40Z</dcterms:created>
  <dcterms:modified xsi:type="dcterms:W3CDTF">2018-12-05T07:05:34Z</dcterms:modified>
  <cp:category/>
  <cp:version/>
  <cp:contentType/>
  <cp:contentStatus/>
</cp:coreProperties>
</file>