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консол.'!$B$1:$O$47</definedName>
  </definedNames>
  <calcPr fullCalcOnLoad="1"/>
</workbook>
</file>

<file path=xl/sharedStrings.xml><?xml version="1.0" encoding="utf-8"?>
<sst xmlns="http://schemas.openxmlformats.org/spreadsheetml/2006/main" count="133" uniqueCount="82">
  <si>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</si>
  <si>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</si>
  <si>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</si>
  <si>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</si>
  <si>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</si>
  <si>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</si>
  <si>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</si>
  <si>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</si>
  <si>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</si>
  <si>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</si>
  <si>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</si>
  <si>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</si>
  <si>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</si>
  <si>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</si>
  <si>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</si>
  <si>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</si>
  <si>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</si>
  <si>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</si>
  <si>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</si>
  <si>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</si>
  <si>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</si>
  <si>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</si>
  <si>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</si>
  <si>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</si>
  <si>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</si>
  <si>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</si>
  <si>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</si>
  <si>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</si>
  <si>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</si>
  <si>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</si>
  <si>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</si>
  <si>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</si>
  <si>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</si>
  <si>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</si>
  <si>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</si>
  <si>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</si>
  <si>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</si>
  <si>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</si>
  <si>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</si>
  <si>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</si>
  <si>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</si>
  <si>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</si>
  <si>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</si>
  <si>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</si>
  <si>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14</t>
  </si>
  <si>
    <t>101</t>
  </si>
  <si>
    <t>105</t>
  </si>
  <si>
    <t>10601</t>
  </si>
  <si>
    <t>10606</t>
  </si>
  <si>
    <t>107</t>
  </si>
  <si>
    <t>109</t>
  </si>
  <si>
    <t>108</t>
  </si>
  <si>
    <t>111</t>
  </si>
  <si>
    <t>112</t>
  </si>
  <si>
    <t>113</t>
  </si>
  <si>
    <t>114</t>
  </si>
  <si>
    <t>116</t>
  </si>
  <si>
    <t>117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</si>
  <si>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</si>
  <si>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</si>
  <si>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</si>
  <si>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</si>
  <si>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06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</si>
  <si>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</si>
  <si>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</si>
  <si>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</si>
  <si>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207</t>
  </si>
  <si>
    <t>Доходы от уплаты акцизов</t>
  </si>
  <si>
    <t>103</t>
  </si>
  <si>
    <t>10604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</si>
  <si>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</si>
  <si>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</si>
  <si>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</si>
  <si>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</si>
  <si>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</si>
  <si>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</si>
  <si>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218</t>
  </si>
  <si>
    <t>219</t>
  </si>
  <si>
    <t>(в соответствии с ежемесячным отчетом 0503317М (по росписи)</t>
  </si>
  <si>
    <t>Справка по исполнению доходов и расходов бюджета Ядринского района Чувашской Республики за январь - июль 2018 г.</t>
  </si>
  <si>
    <t>Начальник финансового отдела</t>
  </si>
  <si>
    <t>В.А. Облинова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</si>
</sst>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4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49" fontId="14" fillId="32" borderId="0" xfId="58" applyNumberFormat="1" applyFont="1" applyFill="1" applyBorder="1" applyAlignment="1">
      <alignment horizontal="left"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171" fontId="13" fillId="0" borderId="0" xfId="0" applyNumberFormat="1" applyFont="1" applyFill="1" applyBorder="1" applyAlignment="1">
      <alignment/>
    </xf>
    <xf numFmtId="49" fontId="0" fillId="32" borderId="0" xfId="58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171" fontId="5" fillId="32" borderId="10" xfId="58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32" borderId="10" xfId="58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70" zoomScaleNormal="75" zoomScaleSheetLayoutView="70" zoomScalePageLayoutView="0" workbookViewId="0" topLeftCell="A1">
      <pane xSplit="3" ySplit="7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8" sqref="D38"/>
    </sheetView>
  </sheetViews>
  <sheetFormatPr defaultColWidth="9.00390625" defaultRowHeight="12.75"/>
  <cols>
    <col min="1" max="1" width="6.875" style="0" customWidth="1"/>
    <col min="2" max="2" width="2.875" style="0" customWidth="1"/>
    <col min="3" max="3" width="56.75390625" style="11" customWidth="1"/>
    <col min="4" max="4" width="22.25390625" style="5" customWidth="1"/>
    <col min="5" max="5" width="21.125" style="5" customWidth="1"/>
    <col min="6" max="6" width="12.125" style="9" customWidth="1"/>
    <col min="7" max="7" width="22.125" style="5" customWidth="1"/>
    <col min="8" max="8" width="21.75390625" style="5" customWidth="1"/>
    <col min="9" max="9" width="12.25390625" style="5" customWidth="1"/>
    <col min="10" max="10" width="20.375" style="5" customWidth="1"/>
    <col min="11" max="11" width="20.125" style="5" customWidth="1"/>
    <col min="12" max="12" width="11.75390625" style="5" customWidth="1"/>
    <col min="13" max="14" width="20.25390625" style="5" customWidth="1"/>
    <col min="15" max="15" width="12.00390625" style="5" customWidth="1"/>
    <col min="16" max="16" width="12.00390625" style="5" bestFit="1" customWidth="1"/>
    <col min="17" max="18" width="23.75390625" style="5" bestFit="1" customWidth="1"/>
    <col min="19" max="21" width="9.125" style="5" customWidth="1"/>
  </cols>
  <sheetData>
    <row r="1" spans="11:14" ht="1.5" customHeight="1">
      <c r="K1" s="29"/>
      <c r="N1" s="29"/>
    </row>
    <row r="2" spans="3:15" ht="31.5" customHeight="1">
      <c r="C2" s="61" t="s">
        <v>79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31.5" customHeight="1">
      <c r="C3" s="59"/>
      <c r="D3" s="61" t="s">
        <v>78</v>
      </c>
      <c r="E3" s="61"/>
      <c r="F3" s="61"/>
      <c r="G3" s="61"/>
      <c r="H3" s="61"/>
      <c r="I3" s="61"/>
      <c r="J3" s="61"/>
      <c r="K3" s="61"/>
      <c r="L3" s="61"/>
      <c r="M3" s="59"/>
      <c r="N3" s="59"/>
      <c r="O3" s="59"/>
    </row>
    <row r="4" spans="3:15" ht="15.75">
      <c r="C4" s="10"/>
      <c r="D4" s="1"/>
      <c r="E4" s="1"/>
      <c r="F4" s="6"/>
      <c r="G4" s="1"/>
      <c r="H4" s="1"/>
      <c r="I4" s="1"/>
      <c r="J4" s="1"/>
      <c r="K4" s="1"/>
      <c r="L4" s="1"/>
      <c r="M4" s="1"/>
      <c r="N4" s="1"/>
      <c r="O4" s="1"/>
    </row>
    <row r="5" spans="3:16" s="5" customFormat="1" ht="22.5" customHeight="1">
      <c r="C5" s="63"/>
      <c r="D5" s="62" t="s">
        <v>2</v>
      </c>
      <c r="E5" s="62"/>
      <c r="F5" s="62"/>
      <c r="G5" s="62" t="s">
        <v>3</v>
      </c>
      <c r="H5" s="62"/>
      <c r="I5" s="62"/>
      <c r="J5" s="62" t="s">
        <v>4</v>
      </c>
      <c r="K5" s="62"/>
      <c r="L5" s="62"/>
      <c r="M5" s="62" t="s">
        <v>5</v>
      </c>
      <c r="N5" s="62"/>
      <c r="O5" s="62"/>
      <c r="P5" s="26"/>
    </row>
    <row r="6" spans="3:15" s="5" customFormat="1" ht="20.25" customHeight="1">
      <c r="C6" s="64"/>
      <c r="D6" s="48" t="s">
        <v>74</v>
      </c>
      <c r="E6" s="35" t="s">
        <v>6</v>
      </c>
      <c r="F6" s="36" t="s">
        <v>7</v>
      </c>
      <c r="G6" s="48" t="s">
        <v>74</v>
      </c>
      <c r="H6" s="35" t="s">
        <v>6</v>
      </c>
      <c r="I6" s="36" t="s">
        <v>7</v>
      </c>
      <c r="J6" s="48" t="s">
        <v>74</v>
      </c>
      <c r="K6" s="35" t="s">
        <v>6</v>
      </c>
      <c r="L6" s="36" t="s">
        <v>7</v>
      </c>
      <c r="M6" s="48" t="s">
        <v>74</v>
      </c>
      <c r="N6" s="35" t="s">
        <v>6</v>
      </c>
      <c r="O6" s="36" t="s">
        <v>7</v>
      </c>
    </row>
    <row r="7" spans="2:26" s="5" customFormat="1" ht="25.5" customHeight="1">
      <c r="B7" s="12"/>
      <c r="C7" s="58" t="s">
        <v>1</v>
      </c>
      <c r="D7" s="38">
        <f>D25+D26+D29+D27</f>
        <v>666893660.8700001</v>
      </c>
      <c r="E7" s="38">
        <f>E25+E26+E29+E27</f>
        <v>270252409.68999994</v>
      </c>
      <c r="F7" s="51">
        <f aca="true" t="shared" si="0" ref="F7:F22">(E7/D7)*100</f>
        <v>40.52406336228186</v>
      </c>
      <c r="G7" s="38">
        <f>G25+G26+G27+G28+G29</f>
        <v>647352008.1300001</v>
      </c>
      <c r="H7" s="38">
        <f>H25+H26+H27+H28+H29</f>
        <v>261651272.24999997</v>
      </c>
      <c r="I7" s="51">
        <f>(H7/G7)*100</f>
        <v>40.41870094847309</v>
      </c>
      <c r="J7" s="38">
        <f>J25+J26+J29+J27</f>
        <v>25249463</v>
      </c>
      <c r="K7" s="38">
        <f>K25+K26+K29+K27</f>
        <v>10403062.21</v>
      </c>
      <c r="L7" s="51">
        <f aca="true" t="shared" si="1" ref="L7:L14">(K7/J7)*100</f>
        <v>41.201122613974015</v>
      </c>
      <c r="M7" s="38">
        <f>M25+M26+M29+M27</f>
        <v>57647196.91</v>
      </c>
      <c r="N7" s="38">
        <f>N25+N26+N29+N27</f>
        <v>25763689.88</v>
      </c>
      <c r="O7" s="51">
        <f aca="true" t="shared" si="2" ref="O7:O14">(N7/M7)*100</f>
        <v>44.6920080437264</v>
      </c>
      <c r="Q7" s="17"/>
      <c r="R7" s="17"/>
      <c r="S7" s="18"/>
      <c r="T7" s="18"/>
      <c r="U7" s="18"/>
      <c r="V7" s="18"/>
      <c r="W7" s="18"/>
      <c r="X7" s="18"/>
      <c r="Y7" s="18"/>
      <c r="Z7" s="18"/>
    </row>
    <row r="8" spans="2:26" s="12" customFormat="1" ht="24" customHeight="1">
      <c r="B8" s="5"/>
      <c r="C8" s="37" t="s">
        <v>8</v>
      </c>
      <c r="D8" s="38">
        <f>G8+J8+M8</f>
        <v>119883195</v>
      </c>
      <c r="E8" s="38">
        <f aca="true" t="shared" si="3" ref="D8:E10">H8+K8+N8</f>
        <v>66483324.349999994</v>
      </c>
      <c r="F8" s="51">
        <f t="shared" si="0"/>
        <v>55.45675050619062</v>
      </c>
      <c r="G8" s="38">
        <f>G9+G11+G12+G14+G15+G16+G17+G10+G13</f>
        <v>91741639</v>
      </c>
      <c r="H8" s="38">
        <f>H9+H11+H12+H14+H15+H16+H17+H10+H13</f>
        <v>54278772.379999995</v>
      </c>
      <c r="I8" s="51">
        <f>(H8/G8)*100</f>
        <v>59.16481651259794</v>
      </c>
      <c r="J8" s="38">
        <f>J9+J10+J11+J12+J14+J16+J17</f>
        <v>14657072</v>
      </c>
      <c r="K8" s="38">
        <f>K9+K10+K11+K12+K14+K15+K16+K17</f>
        <v>7062032.16</v>
      </c>
      <c r="L8" s="51">
        <f t="shared" si="1"/>
        <v>48.18173889027768</v>
      </c>
      <c r="M8" s="38">
        <f>M9+M10+M11+M12+M14+M16+M17</f>
        <v>13484484</v>
      </c>
      <c r="N8" s="38">
        <f>N9+N10+N11+N12+N14+N15+N16+N17</f>
        <v>5142519.81</v>
      </c>
      <c r="O8" s="51">
        <f t="shared" si="2"/>
        <v>38.13657096556308</v>
      </c>
      <c r="Q8" s="17"/>
      <c r="R8" s="17"/>
      <c r="S8" s="19"/>
      <c r="T8" s="19"/>
      <c r="U8" s="19"/>
      <c r="V8" s="19"/>
      <c r="W8" s="19"/>
      <c r="X8" s="19"/>
      <c r="Y8" s="19"/>
      <c r="Z8" s="19"/>
    </row>
    <row r="9" spans="1:26" s="5" customFormat="1" ht="21" customHeight="1">
      <c r="A9" s="22" t="s">
        <v>45</v>
      </c>
      <c r="C9" s="39" t="s">
        <v>9</v>
      </c>
      <c r="D9" s="40">
        <f t="shared" si="3"/>
        <v>78356510</v>
      </c>
      <c r="E9" s="40">
        <f t="shared" si="3"/>
        <v>44722896.76</v>
      </c>
      <c r="F9" s="52">
        <f t="shared" si="0"/>
        <v>57.07617243289677</v>
      </c>
      <c r="G9" s="40">
        <v>67613860</v>
      </c>
      <c r="H9" s="40">
        <v>38486941.9</v>
      </c>
      <c r="I9" s="52">
        <f>(H9/G9)*100</f>
        <v>56.921675378391356</v>
      </c>
      <c r="J9" s="40">
        <v>9806500</v>
      </c>
      <c r="K9" s="40">
        <v>5714325.11</v>
      </c>
      <c r="L9" s="52">
        <f t="shared" si="1"/>
        <v>58.27079090399225</v>
      </c>
      <c r="M9" s="40">
        <v>936150</v>
      </c>
      <c r="N9" s="40">
        <v>521629.75</v>
      </c>
      <c r="O9" s="52">
        <f t="shared" si="2"/>
        <v>55.72074453880255</v>
      </c>
      <c r="P9" s="22" t="s">
        <v>45</v>
      </c>
      <c r="Q9" s="17"/>
      <c r="R9" s="17"/>
      <c r="S9" s="18"/>
      <c r="T9" s="18"/>
      <c r="U9" s="18"/>
      <c r="V9" s="18"/>
      <c r="W9" s="18"/>
      <c r="X9" s="18"/>
      <c r="Y9" s="18"/>
      <c r="Z9" s="18"/>
    </row>
    <row r="10" spans="1:26" s="5" customFormat="1" ht="21" customHeight="1">
      <c r="A10" s="22" t="s">
        <v>68</v>
      </c>
      <c r="C10" s="39" t="s">
        <v>67</v>
      </c>
      <c r="D10" s="40">
        <f t="shared" si="3"/>
        <v>9260884</v>
      </c>
      <c r="E10" s="40">
        <f t="shared" si="3"/>
        <v>5398532.47</v>
      </c>
      <c r="F10" s="52">
        <f t="shared" si="0"/>
        <v>58.29392172496707</v>
      </c>
      <c r="G10" s="40">
        <v>4730779</v>
      </c>
      <c r="H10" s="40">
        <v>2757756.65</v>
      </c>
      <c r="I10" s="52">
        <f>H10/G10*100</f>
        <v>58.29392262881018</v>
      </c>
      <c r="J10" s="40">
        <v>721572</v>
      </c>
      <c r="K10" s="40">
        <v>420632.56</v>
      </c>
      <c r="L10" s="52">
        <f t="shared" si="1"/>
        <v>58.29391384366356</v>
      </c>
      <c r="M10" s="40">
        <v>3808533</v>
      </c>
      <c r="N10" s="40">
        <v>2220143.26</v>
      </c>
      <c r="O10" s="52">
        <f t="shared" si="2"/>
        <v>58.293922095463</v>
      </c>
      <c r="P10" s="22" t="s">
        <v>68</v>
      </c>
      <c r="Q10" s="17"/>
      <c r="R10" s="17"/>
      <c r="S10" s="18"/>
      <c r="T10" s="18"/>
      <c r="U10" s="18"/>
      <c r="V10" s="18"/>
      <c r="W10" s="18"/>
      <c r="X10" s="18"/>
      <c r="Y10" s="18"/>
      <c r="Z10" s="18"/>
    </row>
    <row r="11" spans="1:26" s="5" customFormat="1" ht="21" customHeight="1">
      <c r="A11" s="22" t="s">
        <v>46</v>
      </c>
      <c r="C11" s="39" t="s">
        <v>27</v>
      </c>
      <c r="D11" s="40">
        <f aca="true" t="shared" si="4" ref="D11:D17">G11+J11+M11</f>
        <v>13777000</v>
      </c>
      <c r="E11" s="40">
        <f aca="true" t="shared" si="5" ref="E11:E17">H11+K11+N11</f>
        <v>10395789.27</v>
      </c>
      <c r="F11" s="52">
        <f t="shared" si="0"/>
        <v>75.45756891921317</v>
      </c>
      <c r="G11" s="40">
        <v>13597000</v>
      </c>
      <c r="H11" s="40">
        <v>10152803.65</v>
      </c>
      <c r="I11" s="52">
        <f>(H11/G11)*100</f>
        <v>74.66943921453262</v>
      </c>
      <c r="J11" s="40">
        <v>5000</v>
      </c>
      <c r="K11" s="40">
        <v>1321.7</v>
      </c>
      <c r="L11" s="52">
        <f t="shared" si="1"/>
        <v>26.434</v>
      </c>
      <c r="M11" s="40">
        <v>175000</v>
      </c>
      <c r="N11" s="40">
        <v>241663.92</v>
      </c>
      <c r="O11" s="52">
        <f t="shared" si="2"/>
        <v>138.09366857142857</v>
      </c>
      <c r="P11" s="22" t="s">
        <v>46</v>
      </c>
      <c r="Q11" s="17"/>
      <c r="R11" s="17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1" customHeight="1">
      <c r="A12" s="22" t="s">
        <v>47</v>
      </c>
      <c r="C12" s="39" t="s">
        <v>11</v>
      </c>
      <c r="D12" s="40">
        <f t="shared" si="4"/>
        <v>2132600</v>
      </c>
      <c r="E12" s="40">
        <f t="shared" si="5"/>
        <v>326942.63</v>
      </c>
      <c r="F12" s="52">
        <f t="shared" si="0"/>
        <v>15.330705711338272</v>
      </c>
      <c r="G12" s="40">
        <v>0</v>
      </c>
      <c r="H12" s="40">
        <v>0</v>
      </c>
      <c r="I12" s="52" t="s">
        <v>0</v>
      </c>
      <c r="J12" s="40">
        <v>956000</v>
      </c>
      <c r="K12" s="40">
        <v>159497.03</v>
      </c>
      <c r="L12" s="52">
        <f t="shared" si="1"/>
        <v>16.683789748953977</v>
      </c>
      <c r="M12" s="40">
        <v>1176600</v>
      </c>
      <c r="N12" s="40">
        <v>167445.6</v>
      </c>
      <c r="O12" s="52">
        <f t="shared" si="2"/>
        <v>14.231310555838858</v>
      </c>
      <c r="P12" s="22" t="s">
        <v>47</v>
      </c>
      <c r="Q12" s="17"/>
      <c r="R12" s="17"/>
      <c r="S12" s="18"/>
      <c r="T12" s="18"/>
      <c r="U12" s="18"/>
      <c r="V12" s="18"/>
      <c r="W12" s="18"/>
      <c r="X12" s="18"/>
      <c r="Y12" s="18"/>
      <c r="Z12" s="18"/>
    </row>
    <row r="13" spans="1:26" s="5" customFormat="1" ht="21" customHeight="1">
      <c r="A13" s="22" t="s">
        <v>69</v>
      </c>
      <c r="C13" s="41" t="s">
        <v>70</v>
      </c>
      <c r="D13" s="40">
        <f>G13</f>
        <v>1700000</v>
      </c>
      <c r="E13" s="40">
        <f>H13</f>
        <v>387823.64</v>
      </c>
      <c r="F13" s="52">
        <f t="shared" si="0"/>
        <v>22.81315529411765</v>
      </c>
      <c r="G13" s="40">
        <v>1700000</v>
      </c>
      <c r="H13" s="40">
        <v>387823.64</v>
      </c>
      <c r="I13" s="52">
        <f>H13/G13*100</f>
        <v>22.81315529411765</v>
      </c>
      <c r="J13" s="40"/>
      <c r="K13" s="40"/>
      <c r="L13" s="52"/>
      <c r="M13" s="40"/>
      <c r="N13" s="40"/>
      <c r="O13" s="52"/>
      <c r="P13" s="22" t="s">
        <v>69</v>
      </c>
      <c r="Q13" s="17"/>
      <c r="R13" s="17"/>
      <c r="S13" s="18"/>
      <c r="T13" s="18"/>
      <c r="U13" s="18"/>
      <c r="V13" s="18"/>
      <c r="W13" s="18"/>
      <c r="X13" s="18"/>
      <c r="Y13" s="18"/>
      <c r="Z13" s="18"/>
    </row>
    <row r="14" spans="1:26" s="5" customFormat="1" ht="21" customHeight="1">
      <c r="A14" s="22" t="s">
        <v>48</v>
      </c>
      <c r="B14" s="12"/>
      <c r="C14" s="39" t="s">
        <v>10</v>
      </c>
      <c r="D14" s="40">
        <f t="shared" si="4"/>
        <v>10365501</v>
      </c>
      <c r="E14" s="40">
        <f t="shared" si="5"/>
        <v>2671704.29</v>
      </c>
      <c r="F14" s="52">
        <f t="shared" si="0"/>
        <v>25.774965339350214</v>
      </c>
      <c r="G14" s="40">
        <v>0</v>
      </c>
      <c r="H14" s="40">
        <v>0</v>
      </c>
      <c r="I14" s="52" t="s">
        <v>0</v>
      </c>
      <c r="J14" s="40">
        <v>3168000</v>
      </c>
      <c r="K14" s="40">
        <v>766255.76</v>
      </c>
      <c r="L14" s="52">
        <f t="shared" si="1"/>
        <v>24.18736616161616</v>
      </c>
      <c r="M14" s="40">
        <v>7197501</v>
      </c>
      <c r="N14" s="40">
        <v>1905448.53</v>
      </c>
      <c r="O14" s="52">
        <f t="shared" si="2"/>
        <v>26.47375151458819</v>
      </c>
      <c r="P14" s="22" t="s">
        <v>48</v>
      </c>
      <c r="Q14" s="17"/>
      <c r="R14" s="17"/>
      <c r="S14" s="18"/>
      <c r="T14" s="18"/>
      <c r="U14" s="18"/>
      <c r="V14" s="18"/>
      <c r="W14" s="18"/>
      <c r="X14" s="18"/>
      <c r="Y14" s="18"/>
      <c r="Z14" s="18"/>
    </row>
    <row r="15" spans="1:26" s="12" customFormat="1" ht="21" customHeight="1">
      <c r="A15" s="23" t="s">
        <v>49</v>
      </c>
      <c r="C15" s="41" t="s">
        <v>12</v>
      </c>
      <c r="D15" s="40">
        <f t="shared" si="4"/>
        <v>900000</v>
      </c>
      <c r="E15" s="40">
        <f t="shared" si="5"/>
        <v>849997.58</v>
      </c>
      <c r="F15" s="52">
        <f t="shared" si="0"/>
        <v>94.44417555555556</v>
      </c>
      <c r="G15" s="40">
        <v>900000</v>
      </c>
      <c r="H15" s="40">
        <v>849997.58</v>
      </c>
      <c r="I15" s="52">
        <f>(H15/G15)*100</f>
        <v>94.44417555555556</v>
      </c>
      <c r="J15" s="40">
        <v>0</v>
      </c>
      <c r="K15" s="40">
        <v>0</v>
      </c>
      <c r="L15" s="53" t="s">
        <v>0</v>
      </c>
      <c r="M15" s="40">
        <v>0</v>
      </c>
      <c r="N15" s="40"/>
      <c r="O15" s="53" t="s">
        <v>0</v>
      </c>
      <c r="P15" s="23" t="s">
        <v>49</v>
      </c>
      <c r="Q15" s="17"/>
      <c r="R15" s="17"/>
      <c r="S15" s="19"/>
      <c r="T15" s="19"/>
      <c r="U15" s="19"/>
      <c r="V15" s="19"/>
      <c r="W15" s="19"/>
      <c r="X15" s="19"/>
      <c r="Y15" s="19"/>
      <c r="Z15" s="19"/>
    </row>
    <row r="16" spans="1:26" s="12" customFormat="1" ht="21" customHeight="1">
      <c r="A16" s="23" t="s">
        <v>51</v>
      </c>
      <c r="B16" s="5"/>
      <c r="C16" s="39" t="s">
        <v>13</v>
      </c>
      <c r="D16" s="40">
        <f t="shared" si="4"/>
        <v>3390700</v>
      </c>
      <c r="E16" s="40">
        <f t="shared" si="5"/>
        <v>1729618.96</v>
      </c>
      <c r="F16" s="52">
        <f t="shared" si="0"/>
        <v>51.010675081841505</v>
      </c>
      <c r="G16" s="40">
        <v>3200000</v>
      </c>
      <c r="H16" s="40">
        <v>1643448.96</v>
      </c>
      <c r="I16" s="52">
        <f>(H16/G16)*100</f>
        <v>51.35778</v>
      </c>
      <c r="J16" s="40">
        <v>0</v>
      </c>
      <c r="K16" s="40">
        <v>0</v>
      </c>
      <c r="L16" s="52" t="s">
        <v>0</v>
      </c>
      <c r="M16" s="40">
        <v>190700</v>
      </c>
      <c r="N16" s="40">
        <v>86170</v>
      </c>
      <c r="O16" s="52">
        <f>(N16/M16)*100</f>
        <v>45.186156266386995</v>
      </c>
      <c r="P16" s="23" t="s">
        <v>51</v>
      </c>
      <c r="Q16" s="17"/>
      <c r="R16" s="17"/>
      <c r="S16" s="19"/>
      <c r="T16" s="19"/>
      <c r="U16" s="19"/>
      <c r="V16" s="19"/>
      <c r="W16" s="19"/>
      <c r="X16" s="19"/>
      <c r="Y16" s="19"/>
      <c r="Z16" s="19"/>
    </row>
    <row r="17" spans="1:26" s="5" customFormat="1" ht="36" customHeight="1">
      <c r="A17" s="22" t="s">
        <v>50</v>
      </c>
      <c r="B17" s="12"/>
      <c r="C17" s="41" t="s">
        <v>73</v>
      </c>
      <c r="D17" s="40">
        <f t="shared" si="4"/>
        <v>0</v>
      </c>
      <c r="E17" s="40">
        <f t="shared" si="5"/>
        <v>18.75</v>
      </c>
      <c r="F17" s="52" t="e">
        <f t="shared" si="0"/>
        <v>#DIV/0!</v>
      </c>
      <c r="G17" s="49"/>
      <c r="H17" s="49"/>
      <c r="I17" s="52" t="s">
        <v>0</v>
      </c>
      <c r="J17" s="40">
        <v>0</v>
      </c>
      <c r="K17" s="40">
        <v>0</v>
      </c>
      <c r="L17" s="53" t="s">
        <v>0</v>
      </c>
      <c r="M17" s="40"/>
      <c r="N17" s="40">
        <v>18.75</v>
      </c>
      <c r="O17" s="52" t="e">
        <f>(N17/M17)*100</f>
        <v>#DIV/0!</v>
      </c>
      <c r="P17" s="22" t="s">
        <v>50</v>
      </c>
      <c r="Q17" s="17"/>
      <c r="R17" s="17"/>
      <c r="S17" s="18"/>
      <c r="T17" s="18"/>
      <c r="U17" s="18"/>
      <c r="V17" s="18"/>
      <c r="W17" s="18"/>
      <c r="X17" s="18"/>
      <c r="Y17" s="18"/>
      <c r="Z17" s="18"/>
    </row>
    <row r="18" spans="1:26" s="12" customFormat="1" ht="25.5" customHeight="1">
      <c r="A18" s="23"/>
      <c r="B18" s="21"/>
      <c r="C18" s="37" t="s">
        <v>16</v>
      </c>
      <c r="D18" s="38">
        <f aca="true" t="shared" si="6" ref="D18:E24">G18+J18+M18</f>
        <v>35757512.69</v>
      </c>
      <c r="E18" s="38">
        <f t="shared" si="6"/>
        <v>13071980.719999999</v>
      </c>
      <c r="F18" s="51">
        <f>(E18/D18)*100</f>
        <v>36.557298695039634</v>
      </c>
      <c r="G18" s="38">
        <f>G19+G20+G21+G22+G23+G24</f>
        <v>27392012</v>
      </c>
      <c r="H18" s="38">
        <f>H19+H20+H21+H22+H23+H24</f>
        <v>9575123.04</v>
      </c>
      <c r="I18" s="51">
        <f aca="true" t="shared" si="7" ref="I18:I27">(H18/G18)*100</f>
        <v>34.955895317218754</v>
      </c>
      <c r="J18" s="38">
        <f>J19+J22+J21+J24+J23</f>
        <v>3404800</v>
      </c>
      <c r="K18" s="38">
        <f>K19+K22+K23+K24+K21</f>
        <v>1759638.05</v>
      </c>
      <c r="L18" s="51">
        <f>(K18/J18)*100</f>
        <v>51.68109874295113</v>
      </c>
      <c r="M18" s="38">
        <f>M19+M20+M21+M22+M23+M24</f>
        <v>4960700.6899999995</v>
      </c>
      <c r="N18" s="38">
        <f>N19+N20+N21+N22+N23+N24</f>
        <v>1737219.63</v>
      </c>
      <c r="O18" s="51">
        <f>(N18/M18)*100</f>
        <v>35.019642154624734</v>
      </c>
      <c r="P18" s="23"/>
      <c r="Q18" s="17"/>
      <c r="R18" s="17"/>
      <c r="S18" s="19"/>
      <c r="T18" s="19"/>
      <c r="U18" s="19"/>
      <c r="V18" s="19"/>
      <c r="W18" s="19"/>
      <c r="X18" s="19"/>
      <c r="Y18" s="19"/>
      <c r="Z18" s="19"/>
    </row>
    <row r="19" spans="1:26" s="13" customFormat="1" ht="37.5" customHeight="1">
      <c r="A19" s="24" t="s">
        <v>52</v>
      </c>
      <c r="B19" s="12"/>
      <c r="C19" s="41" t="s">
        <v>72</v>
      </c>
      <c r="D19" s="40">
        <f t="shared" si="6"/>
        <v>7477291.38</v>
      </c>
      <c r="E19" s="40">
        <f t="shared" si="6"/>
        <v>4345589.94</v>
      </c>
      <c r="F19" s="52">
        <f>(E19/D19)*100</f>
        <v>58.11716728899229</v>
      </c>
      <c r="G19" s="50">
        <v>2265000</v>
      </c>
      <c r="H19" s="40">
        <v>1589860.2</v>
      </c>
      <c r="I19" s="52">
        <f t="shared" si="7"/>
        <v>70.19250331125828</v>
      </c>
      <c r="J19" s="40">
        <v>1850000</v>
      </c>
      <c r="K19" s="40">
        <v>1313251.83</v>
      </c>
      <c r="L19" s="52">
        <f>(K19/J19)*100</f>
        <v>70.9865854054054</v>
      </c>
      <c r="M19" s="40">
        <v>3362291.38</v>
      </c>
      <c r="N19" s="40">
        <v>1442477.91</v>
      </c>
      <c r="O19" s="52">
        <f>(N19/M19)*100</f>
        <v>42.901633052397735</v>
      </c>
      <c r="P19" s="24" t="s">
        <v>52</v>
      </c>
      <c r="Q19" s="17"/>
      <c r="R19" s="17"/>
      <c r="S19" s="19"/>
      <c r="T19" s="19"/>
      <c r="U19" s="19"/>
      <c r="V19" s="19"/>
      <c r="W19" s="19"/>
      <c r="X19" s="19"/>
      <c r="Y19" s="19"/>
      <c r="Z19" s="19"/>
    </row>
    <row r="20" spans="1:26" s="12" customFormat="1" ht="21" customHeight="1">
      <c r="A20" s="23" t="s">
        <v>53</v>
      </c>
      <c r="C20" s="41" t="s">
        <v>26</v>
      </c>
      <c r="D20" s="40">
        <f t="shared" si="6"/>
        <v>1640000</v>
      </c>
      <c r="E20" s="40">
        <f t="shared" si="6"/>
        <v>1736044.94</v>
      </c>
      <c r="F20" s="52">
        <f>(E20/D20)*100</f>
        <v>105.85639878048781</v>
      </c>
      <c r="G20" s="40">
        <v>1640000</v>
      </c>
      <c r="H20" s="40">
        <v>1736044.94</v>
      </c>
      <c r="I20" s="52">
        <f t="shared" si="7"/>
        <v>105.85639878048781</v>
      </c>
      <c r="J20" s="40">
        <v>0</v>
      </c>
      <c r="K20" s="40">
        <v>0</v>
      </c>
      <c r="L20" s="53" t="s">
        <v>0</v>
      </c>
      <c r="M20" s="40">
        <v>0</v>
      </c>
      <c r="N20" s="40"/>
      <c r="O20" s="52" t="s">
        <v>0</v>
      </c>
      <c r="P20" s="23" t="s">
        <v>53</v>
      </c>
      <c r="Q20" s="17"/>
      <c r="R20" s="17"/>
      <c r="S20" s="19"/>
      <c r="T20" s="19"/>
      <c r="U20" s="19"/>
      <c r="V20" s="19"/>
      <c r="W20" s="19"/>
      <c r="X20" s="19"/>
      <c r="Y20" s="19"/>
      <c r="Z20" s="19"/>
    </row>
    <row r="21" spans="1:26" s="12" customFormat="1" ht="36.75" customHeight="1">
      <c r="A21" s="23" t="s">
        <v>54</v>
      </c>
      <c r="C21" s="41" t="s">
        <v>64</v>
      </c>
      <c r="D21" s="40">
        <f t="shared" si="6"/>
        <v>3184800</v>
      </c>
      <c r="E21" s="40">
        <f t="shared" si="6"/>
        <v>1827239.96</v>
      </c>
      <c r="F21" s="52">
        <f>(E21/D21)*100</f>
        <v>57.373774177342376</v>
      </c>
      <c r="G21" s="40">
        <v>2780000</v>
      </c>
      <c r="H21" s="40">
        <v>1607294.48</v>
      </c>
      <c r="I21" s="52">
        <f t="shared" si="7"/>
        <v>57.81634820143885</v>
      </c>
      <c r="J21" s="40">
        <v>54800</v>
      </c>
      <c r="K21" s="40">
        <v>54800</v>
      </c>
      <c r="L21" s="53" t="s">
        <v>0</v>
      </c>
      <c r="M21" s="40">
        <v>350000</v>
      </c>
      <c r="N21" s="40">
        <v>165145.48</v>
      </c>
      <c r="O21" s="52">
        <f>N21/M21*100</f>
        <v>47.18442285714286</v>
      </c>
      <c r="P21" s="23" t="s">
        <v>54</v>
      </c>
      <c r="Q21" s="17"/>
      <c r="R21" s="17"/>
      <c r="S21" s="19"/>
      <c r="T21" s="19"/>
      <c r="U21" s="19"/>
      <c r="V21" s="19"/>
      <c r="W21" s="19"/>
      <c r="X21" s="19"/>
      <c r="Y21" s="19"/>
      <c r="Z21" s="19"/>
    </row>
    <row r="22" spans="1:26" s="12" customFormat="1" ht="21" customHeight="1">
      <c r="A22" s="23" t="s">
        <v>55</v>
      </c>
      <c r="C22" s="41" t="s">
        <v>71</v>
      </c>
      <c r="D22" s="40">
        <f t="shared" si="6"/>
        <v>21355421.31</v>
      </c>
      <c r="E22" s="40">
        <f t="shared" si="6"/>
        <v>3351300.2800000003</v>
      </c>
      <c r="F22" s="52">
        <f t="shared" si="0"/>
        <v>15.69297196881198</v>
      </c>
      <c r="G22" s="40">
        <v>18607012</v>
      </c>
      <c r="H22" s="40">
        <v>2946082.25</v>
      </c>
      <c r="I22" s="52">
        <f t="shared" si="7"/>
        <v>15.833182942000576</v>
      </c>
      <c r="J22" s="40">
        <v>1500000</v>
      </c>
      <c r="K22" s="40">
        <v>320323.03</v>
      </c>
      <c r="L22" s="52">
        <f>(K22/J22)*100</f>
        <v>21.35486866666667</v>
      </c>
      <c r="M22" s="40">
        <v>1248409.31</v>
      </c>
      <c r="N22" s="40">
        <v>84895</v>
      </c>
      <c r="O22" s="52">
        <f>N22/M22*100</f>
        <v>6.80025367641643</v>
      </c>
      <c r="P22" s="23" t="s">
        <v>55</v>
      </c>
      <c r="Q22" s="17"/>
      <c r="R22" s="17"/>
      <c r="S22" s="19"/>
      <c r="T22" s="19"/>
      <c r="U22" s="19"/>
      <c r="V22" s="19"/>
      <c r="W22" s="19"/>
      <c r="X22" s="19"/>
      <c r="Y22" s="19"/>
      <c r="Z22" s="19"/>
    </row>
    <row r="23" spans="1:26" s="12" customFormat="1" ht="21" customHeight="1">
      <c r="A23" s="23" t="s">
        <v>56</v>
      </c>
      <c r="C23" s="42" t="s">
        <v>15</v>
      </c>
      <c r="D23" s="40">
        <f>G23+J23+M23</f>
        <v>2000000</v>
      </c>
      <c r="E23" s="40">
        <f t="shared" si="6"/>
        <v>1761687.8599999999</v>
      </c>
      <c r="F23" s="52">
        <f>(E23/D23)*100</f>
        <v>88.08439299999999</v>
      </c>
      <c r="G23" s="40">
        <v>2000000</v>
      </c>
      <c r="H23" s="40">
        <v>1695841.17</v>
      </c>
      <c r="I23" s="52">
        <f t="shared" si="7"/>
        <v>84.7920585</v>
      </c>
      <c r="J23" s="40"/>
      <c r="K23" s="40">
        <v>50846.69</v>
      </c>
      <c r="L23" s="52" t="e">
        <f>(K23/J23)*100</f>
        <v>#DIV/0!</v>
      </c>
      <c r="M23" s="40">
        <v>0</v>
      </c>
      <c r="N23" s="40">
        <v>15000</v>
      </c>
      <c r="O23" s="52"/>
      <c r="P23" s="23" t="s">
        <v>56</v>
      </c>
      <c r="Q23" s="17"/>
      <c r="R23" s="17"/>
      <c r="S23" s="19"/>
      <c r="T23" s="19"/>
      <c r="U23" s="19"/>
      <c r="V23" s="19"/>
      <c r="W23" s="19"/>
      <c r="X23" s="19"/>
      <c r="Y23" s="19"/>
      <c r="Z23" s="19"/>
    </row>
    <row r="24" spans="1:26" s="12" customFormat="1" ht="21" customHeight="1">
      <c r="A24" s="23" t="s">
        <v>57</v>
      </c>
      <c r="C24" s="41" t="s">
        <v>14</v>
      </c>
      <c r="D24" s="40">
        <f t="shared" si="6"/>
        <v>100000</v>
      </c>
      <c r="E24" s="40">
        <f t="shared" si="6"/>
        <v>50117.740000000005</v>
      </c>
      <c r="F24" s="52">
        <f>(E24/D24)*100</f>
        <v>50.11774000000001</v>
      </c>
      <c r="G24" s="40">
        <v>100000</v>
      </c>
      <c r="H24" s="40">
        <v>0</v>
      </c>
      <c r="I24" s="52">
        <f t="shared" si="7"/>
        <v>0</v>
      </c>
      <c r="J24" s="40">
        <v>0</v>
      </c>
      <c r="K24" s="40">
        <v>20416.5</v>
      </c>
      <c r="L24" s="53" t="s">
        <v>0</v>
      </c>
      <c r="M24" s="40">
        <v>0</v>
      </c>
      <c r="N24" s="40">
        <v>29701.24</v>
      </c>
      <c r="O24" s="52"/>
      <c r="P24" s="23" t="s">
        <v>57</v>
      </c>
      <c r="Q24" s="17"/>
      <c r="R24" s="17"/>
      <c r="S24" s="19"/>
      <c r="T24" s="19"/>
      <c r="U24" s="19"/>
      <c r="V24" s="19"/>
      <c r="W24" s="19"/>
      <c r="X24" s="19"/>
      <c r="Y24" s="19"/>
      <c r="Z24" s="19"/>
    </row>
    <row r="25" spans="1:26" s="5" customFormat="1" ht="25.5" customHeight="1">
      <c r="A25" s="22"/>
      <c r="B25" s="12"/>
      <c r="C25" s="43" t="s">
        <v>60</v>
      </c>
      <c r="D25" s="38">
        <f>D18+D8</f>
        <v>155640707.69</v>
      </c>
      <c r="E25" s="38">
        <f>E8+E18</f>
        <v>79555305.07</v>
      </c>
      <c r="F25" s="54">
        <f>(E25/D25)*100</f>
        <v>51.11471558485561</v>
      </c>
      <c r="G25" s="38">
        <f>G8+G18</f>
        <v>119133651</v>
      </c>
      <c r="H25" s="38">
        <f>H8+H18</f>
        <v>63853895.419999994</v>
      </c>
      <c r="I25" s="51">
        <f t="shared" si="7"/>
        <v>53.598538182968966</v>
      </c>
      <c r="J25" s="38">
        <f>J8+J18</f>
        <v>18061872</v>
      </c>
      <c r="K25" s="38">
        <f>K8+K18</f>
        <v>8821670.21</v>
      </c>
      <c r="L25" s="51">
        <f>(K25/J25)*100</f>
        <v>48.84139479008599</v>
      </c>
      <c r="M25" s="38">
        <f>M8+M18</f>
        <v>18445184.689999998</v>
      </c>
      <c r="N25" s="38">
        <f>N8+N18</f>
        <v>6879739.4399999995</v>
      </c>
      <c r="O25" s="51">
        <f>(N25/M25)*100</f>
        <v>37.29829522243727</v>
      </c>
      <c r="Q25" s="17"/>
      <c r="R25" s="17"/>
      <c r="S25" s="18"/>
      <c r="T25" s="18"/>
      <c r="U25" s="18"/>
      <c r="V25" s="18"/>
      <c r="W25" s="18"/>
      <c r="X25" s="18"/>
      <c r="Y25" s="18"/>
      <c r="Z25" s="18"/>
    </row>
    <row r="26" spans="1:26" s="5" customFormat="1" ht="36" customHeight="1">
      <c r="A26" s="22"/>
      <c r="B26" s="12"/>
      <c r="C26" s="44" t="s">
        <v>63</v>
      </c>
      <c r="D26" s="38">
        <v>510090249.76</v>
      </c>
      <c r="E26" s="38">
        <v>190659419.22</v>
      </c>
      <c r="F26" s="51">
        <f>(E26/D26)*100</f>
        <v>37.377585497802826</v>
      </c>
      <c r="G26" s="38">
        <v>529912695.93</v>
      </c>
      <c r="H26" s="38">
        <v>199491715.63</v>
      </c>
      <c r="I26" s="51">
        <f t="shared" si="7"/>
        <v>37.64614759415998</v>
      </c>
      <c r="J26" s="45">
        <v>6530207</v>
      </c>
      <c r="K26" s="45">
        <v>1287292</v>
      </c>
      <c r="L26" s="55">
        <f>(K26/J26)*100</f>
        <v>19.712881995930605</v>
      </c>
      <c r="M26" s="45">
        <v>37002354</v>
      </c>
      <c r="N26" s="45">
        <v>17446026.24</v>
      </c>
      <c r="O26" s="55">
        <f>(N26/M26)*100</f>
        <v>47.14842261116684</v>
      </c>
      <c r="P26" s="27">
        <v>202</v>
      </c>
      <c r="Q26" s="28"/>
      <c r="R26" s="17"/>
      <c r="S26" s="18"/>
      <c r="T26" s="18"/>
      <c r="U26" s="18"/>
      <c r="V26" s="18"/>
      <c r="W26" s="18"/>
      <c r="X26" s="18"/>
      <c r="Y26" s="18"/>
      <c r="Z26" s="18"/>
    </row>
    <row r="27" spans="1:26" s="5" customFormat="1" ht="25.5" customHeight="1">
      <c r="A27" s="22" t="s">
        <v>66</v>
      </c>
      <c r="B27" s="12"/>
      <c r="C27" s="44" t="s">
        <v>65</v>
      </c>
      <c r="D27" s="38">
        <f>G27+J27+M27</f>
        <v>3044942.22</v>
      </c>
      <c r="E27" s="38">
        <f>H27+K27+N27</f>
        <v>1919924.2</v>
      </c>
      <c r="F27" s="51"/>
      <c r="G27" s="45">
        <v>155000</v>
      </c>
      <c r="H27" s="45">
        <v>155000</v>
      </c>
      <c r="I27" s="51">
        <f t="shared" si="7"/>
        <v>100</v>
      </c>
      <c r="J27" s="38">
        <v>690284</v>
      </c>
      <c r="K27" s="38">
        <v>327000</v>
      </c>
      <c r="L27" s="51"/>
      <c r="M27" s="38">
        <v>2199658.22</v>
      </c>
      <c r="N27" s="38">
        <v>1437924.2</v>
      </c>
      <c r="O27" s="55">
        <f>(N27/M27)*100</f>
        <v>65.370346489556</v>
      </c>
      <c r="P27" s="27" t="s">
        <v>66</v>
      </c>
      <c r="Q27" s="28"/>
      <c r="R27" s="17"/>
      <c r="S27" s="18"/>
      <c r="T27" s="18"/>
      <c r="U27" s="18"/>
      <c r="V27" s="18"/>
      <c r="W27" s="18"/>
      <c r="X27" s="18"/>
      <c r="Y27" s="18"/>
      <c r="Z27" s="18"/>
    </row>
    <row r="28" spans="1:26" s="5" customFormat="1" ht="34.5" customHeight="1">
      <c r="A28" s="22" t="s">
        <v>76</v>
      </c>
      <c r="B28" s="12"/>
      <c r="C28" s="44" t="s">
        <v>75</v>
      </c>
      <c r="D28" s="38"/>
      <c r="E28" s="38"/>
      <c r="F28" s="51"/>
      <c r="G28" s="45">
        <v>32900</v>
      </c>
      <c r="H28" s="45">
        <v>32900</v>
      </c>
      <c r="I28" s="51"/>
      <c r="J28" s="38"/>
      <c r="K28" s="38"/>
      <c r="L28" s="51"/>
      <c r="M28" s="38"/>
      <c r="N28" s="38"/>
      <c r="O28" s="55"/>
      <c r="P28" s="27"/>
      <c r="Q28" s="28"/>
      <c r="R28" s="17"/>
      <c r="S28" s="18"/>
      <c r="T28" s="18"/>
      <c r="U28" s="18"/>
      <c r="V28" s="18"/>
      <c r="W28" s="18"/>
      <c r="X28" s="18"/>
      <c r="Y28" s="18"/>
      <c r="Z28" s="18"/>
    </row>
    <row r="29" spans="1:26" s="5" customFormat="1" ht="51" customHeight="1">
      <c r="A29" s="22" t="s">
        <v>77</v>
      </c>
      <c r="B29" s="12"/>
      <c r="C29" s="44" t="s">
        <v>59</v>
      </c>
      <c r="D29" s="38">
        <f>G29</f>
        <v>-1882238.8</v>
      </c>
      <c r="E29" s="38">
        <f>H29</f>
        <v>-1882238.8</v>
      </c>
      <c r="F29" s="51"/>
      <c r="G29" s="45">
        <v>-1882238.8</v>
      </c>
      <c r="H29" s="45">
        <v>-1882238.8</v>
      </c>
      <c r="I29" s="51"/>
      <c r="J29" s="38">
        <v>-32900</v>
      </c>
      <c r="K29" s="38">
        <v>-32900</v>
      </c>
      <c r="L29" s="51"/>
      <c r="M29" s="38">
        <v>0</v>
      </c>
      <c r="N29" s="38">
        <v>0</v>
      </c>
      <c r="O29" s="51"/>
      <c r="Q29" s="17"/>
      <c r="R29" s="17"/>
      <c r="S29" s="18"/>
      <c r="T29" s="18"/>
      <c r="U29" s="18"/>
      <c r="V29" s="18"/>
      <c r="W29" s="18"/>
      <c r="X29" s="18"/>
      <c r="Y29" s="18"/>
      <c r="Z29" s="18"/>
    </row>
    <row r="30" spans="1:26" s="9" customFormat="1" ht="25.5" customHeight="1">
      <c r="A30" s="25"/>
      <c r="B30" s="5"/>
      <c r="C30" s="46" t="s">
        <v>58</v>
      </c>
      <c r="D30" s="38">
        <f>D7-D31</f>
        <v>-8043471.229999781</v>
      </c>
      <c r="E30" s="38">
        <f>E7-E31</f>
        <v>-2532217.540000081</v>
      </c>
      <c r="F30" s="51" t="s">
        <v>0</v>
      </c>
      <c r="G30" s="38">
        <f>G7-G31</f>
        <v>-4188209.6799999475</v>
      </c>
      <c r="H30" s="38">
        <f>H7-H31</f>
        <v>-4288396.600000024</v>
      </c>
      <c r="I30" s="51" t="s">
        <v>0</v>
      </c>
      <c r="J30" s="38">
        <f>J7-J31</f>
        <v>0</v>
      </c>
      <c r="K30" s="38">
        <f>K7-K31</f>
        <v>-121627.64999999851</v>
      </c>
      <c r="L30" s="49" t="s">
        <v>0</v>
      </c>
      <c r="M30" s="38">
        <f>M7-M31</f>
        <v>-3855261.5500000045</v>
      </c>
      <c r="N30" s="38">
        <f>N7-N31</f>
        <v>1877806.7099999972</v>
      </c>
      <c r="O30" s="49" t="s">
        <v>0</v>
      </c>
      <c r="P30" s="31"/>
      <c r="Q30" s="17"/>
      <c r="R30" s="17"/>
      <c r="S30" s="20"/>
      <c r="T30" s="20"/>
      <c r="U30" s="20"/>
      <c r="V30" s="20"/>
      <c r="W30" s="20"/>
      <c r="X30" s="20"/>
      <c r="Y30" s="20"/>
      <c r="Z30" s="20"/>
    </row>
    <row r="31" spans="1:18" s="5" customFormat="1" ht="25.5" customHeight="1">
      <c r="A31" s="22"/>
      <c r="C31" s="57" t="s">
        <v>17</v>
      </c>
      <c r="D31" s="38">
        <f>SUM(D32:D44)</f>
        <v>674937132.0999999</v>
      </c>
      <c r="E31" s="38">
        <f>SUM(E32:E44)</f>
        <v>272784627.23</v>
      </c>
      <c r="F31" s="51">
        <f aca="true" t="shared" si="8" ref="F31:F42">(E31/D31)*100</f>
        <v>40.41630164594112</v>
      </c>
      <c r="G31" s="38">
        <f>G32+G33+G34+G35+G36+G38+G39+G40+G41+G42+G43+G44+G37</f>
        <v>651540217.8100001</v>
      </c>
      <c r="H31" s="38">
        <f>H32+H33+H34+H35+H36+H38+H39+H40+H41+H42+H43+H44+H37</f>
        <v>265939668.85</v>
      </c>
      <c r="I31" s="51">
        <f aca="true" t="shared" si="9" ref="I31:I44">(H31/G31)*100</f>
        <v>40.817076456752574</v>
      </c>
      <c r="J31" s="38">
        <f>J32+J33+J34+J35+J36+J38+J39+J40+J41+J42+J43+J44</f>
        <v>25249463</v>
      </c>
      <c r="K31" s="38">
        <f>K32+K34+K35+K36+K37+K38+K39+K40+K41</f>
        <v>10524689.86</v>
      </c>
      <c r="L31" s="51">
        <f>(K31/J31)*100</f>
        <v>41.68282652189474</v>
      </c>
      <c r="M31" s="38">
        <f>M32+M33+M34+M35+M36+M37+M39+M40+M41</f>
        <v>61502458.46</v>
      </c>
      <c r="N31" s="38">
        <f>N32+N33+N34+N35+N36+N38+N39+N40+N44+N41</f>
        <v>23885883.17</v>
      </c>
      <c r="O31" s="51">
        <f>(N31/M31)*100</f>
        <v>38.83728190399887</v>
      </c>
      <c r="P31" s="32"/>
      <c r="Q31" s="16"/>
      <c r="R31" s="16"/>
    </row>
    <row r="32" spans="1:18" s="5" customFormat="1" ht="21" customHeight="1">
      <c r="A32" s="22" t="s">
        <v>33</v>
      </c>
      <c r="B32" s="9"/>
      <c r="C32" s="47" t="s">
        <v>18</v>
      </c>
      <c r="D32" s="38">
        <v>57631370.63</v>
      </c>
      <c r="E32" s="38">
        <v>29424238.2</v>
      </c>
      <c r="F32" s="51">
        <f t="shared" si="8"/>
        <v>51.05594032962877</v>
      </c>
      <c r="G32" s="56">
        <v>35982463.8</v>
      </c>
      <c r="H32" s="56">
        <v>17352479.22</v>
      </c>
      <c r="I32" s="52">
        <f t="shared" si="9"/>
        <v>48.22482228134695</v>
      </c>
      <c r="J32" s="56">
        <v>3950721.37</v>
      </c>
      <c r="K32" s="56">
        <v>2267582.87</v>
      </c>
      <c r="L32" s="40">
        <f>(K32/J32)*100</f>
        <v>57.39667917912419</v>
      </c>
      <c r="M32" s="56">
        <v>19168700.63</v>
      </c>
      <c r="N32" s="56">
        <v>9804176.11</v>
      </c>
      <c r="O32" s="40">
        <f aca="true" t="shared" si="10" ref="O32:O41">(N32/M32)*100</f>
        <v>51.14679549356601</v>
      </c>
      <c r="P32" s="32" t="s">
        <v>33</v>
      </c>
      <c r="Q32" s="16"/>
      <c r="R32" s="16"/>
    </row>
    <row r="33" spans="1:18" s="5" customFormat="1" ht="34.5" customHeight="1">
      <c r="A33" s="22" t="s">
        <v>34</v>
      </c>
      <c r="C33" s="44" t="s">
        <v>28</v>
      </c>
      <c r="D33" s="38">
        <f>M33</f>
        <v>1211300</v>
      </c>
      <c r="E33" s="38">
        <f>N33</f>
        <v>806860</v>
      </c>
      <c r="F33" s="51">
        <f t="shared" si="8"/>
        <v>66.61107900602659</v>
      </c>
      <c r="G33" s="56">
        <v>1211300</v>
      </c>
      <c r="H33" s="56">
        <v>806860</v>
      </c>
      <c r="I33" s="52">
        <f>(H33/G33)*100</f>
        <v>66.61107900602659</v>
      </c>
      <c r="J33" s="56"/>
      <c r="K33" s="56"/>
      <c r="L33" s="49" t="s">
        <v>0</v>
      </c>
      <c r="M33" s="56">
        <v>1211300</v>
      </c>
      <c r="N33" s="56">
        <v>806860</v>
      </c>
      <c r="O33" s="40">
        <f t="shared" si="10"/>
        <v>66.61107900602659</v>
      </c>
      <c r="P33" s="32" t="s">
        <v>34</v>
      </c>
      <c r="Q33" s="16"/>
      <c r="R33" s="16"/>
    </row>
    <row r="34" spans="1:18" s="5" customFormat="1" ht="36.75" customHeight="1">
      <c r="A34" s="22" t="s">
        <v>35</v>
      </c>
      <c r="C34" s="46" t="s">
        <v>29</v>
      </c>
      <c r="D34" s="38">
        <v>4758948</v>
      </c>
      <c r="E34" s="38">
        <v>2928057.99</v>
      </c>
      <c r="F34" s="51">
        <f t="shared" si="8"/>
        <v>61.52742139649352</v>
      </c>
      <c r="G34" s="56">
        <v>4349140</v>
      </c>
      <c r="H34" s="56">
        <v>2764796.97</v>
      </c>
      <c r="I34" s="52">
        <f>(H34/G34)*100</f>
        <v>63.57111911780261</v>
      </c>
      <c r="J34" s="56">
        <v>446268</v>
      </c>
      <c r="K34" s="56">
        <v>154131.02</v>
      </c>
      <c r="L34" s="40">
        <f>(K34/J34)*100</f>
        <v>34.53777102548244</v>
      </c>
      <c r="M34" s="56">
        <v>20000</v>
      </c>
      <c r="N34" s="56">
        <v>9130</v>
      </c>
      <c r="O34" s="40">
        <f t="shared" si="10"/>
        <v>45.65</v>
      </c>
      <c r="P34" s="32" t="s">
        <v>35</v>
      </c>
      <c r="Q34" s="16"/>
      <c r="R34" s="16"/>
    </row>
    <row r="35" spans="1:18" s="5" customFormat="1" ht="21" customHeight="1">
      <c r="A35" s="22" t="s">
        <v>36</v>
      </c>
      <c r="C35" s="47" t="s">
        <v>19</v>
      </c>
      <c r="D35" s="38">
        <v>58224458.46</v>
      </c>
      <c r="E35" s="38">
        <v>22298197.11</v>
      </c>
      <c r="F35" s="51">
        <f t="shared" si="8"/>
        <v>38.29695921571994</v>
      </c>
      <c r="G35" s="56">
        <v>50168066</v>
      </c>
      <c r="H35" s="56">
        <v>21507263.59</v>
      </c>
      <c r="I35" s="52">
        <f>(H35/G35)*100</f>
        <v>42.87042595981276</v>
      </c>
      <c r="J35" s="56">
        <v>2773106</v>
      </c>
      <c r="K35" s="56">
        <v>932173.51</v>
      </c>
      <c r="L35" s="40">
        <f>(K35/J35)*100</f>
        <v>33.61478104334995</v>
      </c>
      <c r="M35" s="56">
        <v>15746173.46</v>
      </c>
      <c r="N35" s="56">
        <v>3132225.24</v>
      </c>
      <c r="O35" s="40">
        <f t="shared" si="10"/>
        <v>19.89197723470271</v>
      </c>
      <c r="P35" s="32" t="s">
        <v>36</v>
      </c>
      <c r="Q35" s="16"/>
      <c r="R35" s="16"/>
    </row>
    <row r="36" spans="1:18" s="5" customFormat="1" ht="21" customHeight="1">
      <c r="A36" s="22" t="s">
        <v>37</v>
      </c>
      <c r="C36" s="47" t="s">
        <v>20</v>
      </c>
      <c r="D36" s="38">
        <v>18974259.9</v>
      </c>
      <c r="E36" s="38">
        <v>6671479.85</v>
      </c>
      <c r="F36" s="51">
        <f t="shared" si="8"/>
        <v>35.16068550320637</v>
      </c>
      <c r="G36" s="56">
        <v>5154108</v>
      </c>
      <c r="H36" s="56">
        <v>932399.76</v>
      </c>
      <c r="I36" s="52">
        <f t="shared" si="9"/>
        <v>18.09041952555127</v>
      </c>
      <c r="J36" s="56">
        <v>10201365.63</v>
      </c>
      <c r="K36" s="56">
        <v>3096712.79</v>
      </c>
      <c r="L36" s="40">
        <f>(K36/J36)*100</f>
        <v>30.35586510979707</v>
      </c>
      <c r="M36" s="56">
        <v>8751286.27</v>
      </c>
      <c r="N36" s="56">
        <v>3565284.31</v>
      </c>
      <c r="O36" s="40">
        <f t="shared" si="10"/>
        <v>40.740117509605824</v>
      </c>
      <c r="P36" s="32" t="s">
        <v>37</v>
      </c>
      <c r="Q36" s="16"/>
      <c r="R36" s="16"/>
    </row>
    <row r="37" spans="1:18" ht="21" customHeight="1">
      <c r="A37" s="22" t="s">
        <v>62</v>
      </c>
      <c r="B37" s="5"/>
      <c r="C37" s="47" t="s">
        <v>61</v>
      </c>
      <c r="D37" s="38">
        <f>G37+J37+M37</f>
        <v>40000</v>
      </c>
      <c r="E37" s="38">
        <f aca="true" t="shared" si="11" ref="E37:E43">H37+K37+N37</f>
        <v>0</v>
      </c>
      <c r="F37" s="51">
        <f t="shared" si="8"/>
        <v>0</v>
      </c>
      <c r="G37" s="56">
        <v>40000</v>
      </c>
      <c r="H37" s="56"/>
      <c r="I37" s="52">
        <f t="shared" si="9"/>
        <v>0</v>
      </c>
      <c r="J37" s="56"/>
      <c r="K37" s="56"/>
      <c r="L37" s="40"/>
      <c r="M37" s="56">
        <v>0</v>
      </c>
      <c r="N37" s="56">
        <v>0</v>
      </c>
      <c r="O37" s="40">
        <v>0</v>
      </c>
      <c r="P37" s="32" t="s">
        <v>62</v>
      </c>
      <c r="Q37" s="16"/>
      <c r="R37" s="16"/>
    </row>
    <row r="38" spans="1:18" ht="21" customHeight="1">
      <c r="A38" s="22" t="s">
        <v>38</v>
      </c>
      <c r="B38" s="5"/>
      <c r="C38" s="47" t="s">
        <v>21</v>
      </c>
      <c r="D38" s="38">
        <f>G38+J38+M38</f>
        <v>462627624.32</v>
      </c>
      <c r="E38" s="38">
        <f t="shared" si="11"/>
        <v>177271557.88</v>
      </c>
      <c r="F38" s="51">
        <f t="shared" si="8"/>
        <v>38.31841173353303</v>
      </c>
      <c r="G38" s="56">
        <v>462627624.32</v>
      </c>
      <c r="H38" s="56">
        <v>177271557.88</v>
      </c>
      <c r="I38" s="52">
        <f t="shared" si="9"/>
        <v>38.31841173353303</v>
      </c>
      <c r="J38" s="56">
        <v>0</v>
      </c>
      <c r="K38" s="56"/>
      <c r="L38" s="49" t="s">
        <v>0</v>
      </c>
      <c r="M38" s="56">
        <v>0</v>
      </c>
      <c r="N38" s="56">
        <v>0</v>
      </c>
      <c r="O38" s="49" t="s">
        <v>0</v>
      </c>
      <c r="P38" s="32"/>
      <c r="Q38" s="16"/>
      <c r="R38" s="16"/>
    </row>
    <row r="39" spans="1:18" ht="21" customHeight="1">
      <c r="A39" s="22" t="s">
        <v>39</v>
      </c>
      <c r="B39" s="5"/>
      <c r="C39" s="47" t="s">
        <v>22</v>
      </c>
      <c r="D39" s="38">
        <v>46286177.42</v>
      </c>
      <c r="E39" s="38">
        <v>20888395.92</v>
      </c>
      <c r="F39" s="51">
        <f t="shared" si="8"/>
        <v>45.128798886239935</v>
      </c>
      <c r="G39" s="56">
        <v>42280997.32</v>
      </c>
      <c r="H39" s="56">
        <v>19098805.65</v>
      </c>
      <c r="I39" s="52">
        <f t="shared" si="9"/>
        <v>45.17113327638034</v>
      </c>
      <c r="J39" s="56">
        <v>7583814</v>
      </c>
      <c r="K39" s="56">
        <v>3983007.26</v>
      </c>
      <c r="L39" s="40">
        <f>(K39/J39)*100</f>
        <v>52.519843709247084</v>
      </c>
      <c r="M39" s="56">
        <v>16553609.1</v>
      </c>
      <c r="N39" s="56">
        <v>6555362.01</v>
      </c>
      <c r="O39" s="40">
        <f t="shared" si="10"/>
        <v>39.60080228063377</v>
      </c>
      <c r="P39" s="34" t="s">
        <v>39</v>
      </c>
      <c r="Q39" s="33"/>
      <c r="R39" s="16"/>
    </row>
    <row r="40" spans="1:18" ht="21" customHeight="1">
      <c r="A40" s="22" t="s">
        <v>40</v>
      </c>
      <c r="B40" s="5"/>
      <c r="C40" s="47" t="s">
        <v>23</v>
      </c>
      <c r="D40" s="38">
        <f>G40</f>
        <v>16958654.39</v>
      </c>
      <c r="E40" s="38">
        <f>H40</f>
        <v>6599495.31</v>
      </c>
      <c r="F40" s="51">
        <f t="shared" si="8"/>
        <v>38.91520611382658</v>
      </c>
      <c r="G40" s="56">
        <v>16958654.39</v>
      </c>
      <c r="H40" s="56">
        <v>6599495.31</v>
      </c>
      <c r="I40" s="52">
        <f t="shared" si="9"/>
        <v>38.91520611382658</v>
      </c>
      <c r="J40" s="56">
        <v>244188</v>
      </c>
      <c r="K40" s="56">
        <v>83517.41</v>
      </c>
      <c r="L40" s="40">
        <f>(K40/J40)*100</f>
        <v>34.2020942880076</v>
      </c>
      <c r="M40" s="56">
        <v>0</v>
      </c>
      <c r="N40" s="56">
        <v>0</v>
      </c>
      <c r="O40" s="40"/>
      <c r="P40" s="34">
        <v>10</v>
      </c>
      <c r="Q40" s="33"/>
      <c r="R40" s="16"/>
    </row>
    <row r="41" spans="1:18" ht="21" customHeight="1">
      <c r="A41" s="22" t="s">
        <v>41</v>
      </c>
      <c r="B41" s="5"/>
      <c r="C41" s="47" t="s">
        <v>30</v>
      </c>
      <c r="D41" s="38">
        <f>G41+J41+M41</f>
        <v>8144338.98</v>
      </c>
      <c r="E41" s="38">
        <f t="shared" si="11"/>
        <v>5839394.97</v>
      </c>
      <c r="F41" s="51">
        <f t="shared" si="8"/>
        <v>71.69882030131313</v>
      </c>
      <c r="G41" s="56">
        <v>8042949.98</v>
      </c>
      <c r="H41" s="56">
        <v>5818984.47</v>
      </c>
      <c r="I41" s="52">
        <f t="shared" si="9"/>
        <v>72.34888299031793</v>
      </c>
      <c r="J41" s="56">
        <v>50000</v>
      </c>
      <c r="K41" s="56">
        <v>7565</v>
      </c>
      <c r="L41" s="40"/>
      <c r="M41" s="56">
        <v>51389</v>
      </c>
      <c r="N41" s="56">
        <v>12845.5</v>
      </c>
      <c r="O41" s="40">
        <f t="shared" si="10"/>
        <v>24.996594601957618</v>
      </c>
      <c r="P41" s="32" t="s">
        <v>41</v>
      </c>
      <c r="Q41" s="33"/>
      <c r="R41" s="16"/>
    </row>
    <row r="42" spans="1:18" ht="21" customHeight="1">
      <c r="A42" s="22" t="s">
        <v>42</v>
      </c>
      <c r="B42" s="5"/>
      <c r="C42" s="47" t="s">
        <v>31</v>
      </c>
      <c r="D42" s="38">
        <f>G42+J42+M42</f>
        <v>80000</v>
      </c>
      <c r="E42" s="38">
        <f t="shared" si="11"/>
        <v>56950</v>
      </c>
      <c r="F42" s="51">
        <f t="shared" si="8"/>
        <v>71.1875</v>
      </c>
      <c r="G42" s="56">
        <v>80000</v>
      </c>
      <c r="H42" s="56">
        <v>56950</v>
      </c>
      <c r="I42" s="52">
        <f t="shared" si="9"/>
        <v>71.1875</v>
      </c>
      <c r="J42" s="56"/>
      <c r="K42" s="56"/>
      <c r="L42" s="40"/>
      <c r="M42" s="56"/>
      <c r="N42" s="56"/>
      <c r="O42" s="40"/>
      <c r="P42" s="32"/>
      <c r="Q42" s="16"/>
      <c r="R42" s="16"/>
    </row>
    <row r="43" spans="1:18" ht="40.5" customHeight="1">
      <c r="A43" s="22" t="s">
        <v>43</v>
      </c>
      <c r="B43" s="5"/>
      <c r="C43" s="44" t="s">
        <v>32</v>
      </c>
      <c r="D43" s="38">
        <f>G43+J43+M43</f>
        <v>0</v>
      </c>
      <c r="E43" s="38">
        <f t="shared" si="11"/>
        <v>0</v>
      </c>
      <c r="F43" s="51"/>
      <c r="G43" s="56">
        <v>0</v>
      </c>
      <c r="H43" s="56">
        <v>0</v>
      </c>
      <c r="I43" s="52"/>
      <c r="J43" s="56"/>
      <c r="K43" s="56"/>
      <c r="L43" s="40"/>
      <c r="M43" s="56"/>
      <c r="N43" s="56"/>
      <c r="O43" s="40"/>
      <c r="P43" s="32"/>
      <c r="Q43" s="16"/>
      <c r="R43" s="16"/>
    </row>
    <row r="44" spans="1:18" ht="21" customHeight="1">
      <c r="A44" s="22" t="s">
        <v>44</v>
      </c>
      <c r="B44" s="5"/>
      <c r="C44" s="47" t="s">
        <v>24</v>
      </c>
      <c r="D44" s="38"/>
      <c r="E44" s="38"/>
      <c r="F44" s="51"/>
      <c r="G44" s="56">
        <v>24644914</v>
      </c>
      <c r="H44" s="56">
        <v>13730076</v>
      </c>
      <c r="I44" s="52">
        <f t="shared" si="9"/>
        <v>55.711600373204796</v>
      </c>
      <c r="J44" s="56">
        <v>0</v>
      </c>
      <c r="K44" s="56">
        <v>0</v>
      </c>
      <c r="L44" s="49" t="s">
        <v>0</v>
      </c>
      <c r="M44" s="56">
        <v>0</v>
      </c>
      <c r="N44" s="56">
        <v>0</v>
      </c>
      <c r="O44" s="40"/>
      <c r="P44" s="32"/>
      <c r="Q44" s="16"/>
      <c r="R44" s="16"/>
    </row>
    <row r="45" spans="1:16" ht="12.75" customHeight="1">
      <c r="A45" s="5"/>
      <c r="B45" s="5"/>
      <c r="C45" s="15"/>
      <c r="D45" s="2"/>
      <c r="E45" s="2"/>
      <c r="F45" s="7"/>
      <c r="G45" s="2"/>
      <c r="H45" s="2"/>
      <c r="I45" s="2"/>
      <c r="J45" s="2"/>
      <c r="K45" s="2"/>
      <c r="L45" s="2"/>
      <c r="M45" s="2"/>
      <c r="N45" s="2"/>
      <c r="O45" s="2"/>
      <c r="P45" s="30"/>
    </row>
    <row r="46" spans="1:15" ht="14.25" customHeight="1">
      <c r="A46" s="5"/>
      <c r="B46" s="5"/>
      <c r="C46" s="14" t="s">
        <v>80</v>
      </c>
      <c r="D46" s="3"/>
      <c r="E46" s="3"/>
      <c r="F46" s="8"/>
      <c r="G46" s="3"/>
      <c r="H46" s="4"/>
      <c r="I46" s="4"/>
      <c r="J46" s="4"/>
      <c r="K46" s="4"/>
      <c r="L46" s="4"/>
      <c r="M46" s="2"/>
      <c r="N46" s="2"/>
      <c r="O46" s="2"/>
    </row>
    <row r="47" spans="1:15" ht="18.75">
      <c r="A47" s="5"/>
      <c r="B47" s="5"/>
      <c r="C47" s="14" t="s">
        <v>25</v>
      </c>
      <c r="D47" s="3"/>
      <c r="E47" s="3"/>
      <c r="F47" s="8"/>
      <c r="G47" s="3"/>
      <c r="H47" s="60" t="s">
        <v>81</v>
      </c>
      <c r="I47" s="60"/>
      <c r="J47" s="60"/>
      <c r="K47" s="60"/>
      <c r="L47" s="60"/>
      <c r="M47" s="2"/>
      <c r="N47" s="2"/>
      <c r="O47" s="2"/>
    </row>
  </sheetData>
  <sheetProtection/>
  <mergeCells count="8">
    <mergeCell ref="H47:L47"/>
    <mergeCell ref="C2:O2"/>
    <mergeCell ref="D5:F5"/>
    <mergeCell ref="G5:I5"/>
    <mergeCell ref="J5:L5"/>
    <mergeCell ref="M5:O5"/>
    <mergeCell ref="C5:C6"/>
    <mergeCell ref="D3:L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2018-08-03T13:52:52Z</cp:lastPrinted>
  <dcterms:created xsi:type="dcterms:W3CDTF">2008-01-31T10:30:40Z</dcterms:created>
  <dcterms:modified xsi:type="dcterms:W3CDTF">2018-08-03T13:52:53Z</dcterms:modified>
  <cp:category/>
  <cp:version/>
  <cp:contentType/>
  <cp:contentStatus/>
</cp:coreProperties>
</file>